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270" windowWidth="9720" windowHeight="3315" activeTab="0"/>
  </bookViews>
  <sheets>
    <sheet name="Bending" sheetId="1" r:id="rId1"/>
    <sheet name="Data" sheetId="2" r:id="rId2"/>
  </sheets>
  <definedNames>
    <definedName name="E">'Bending'!$G$3</definedName>
    <definedName name="F">'Bending'!$E$15</definedName>
    <definedName name="I">'Bending'!$J$6</definedName>
    <definedName name="L">'Bending'!$E$14</definedName>
    <definedName name="_xlnm.Print_Area" localSheetId="0">'Bending'!$A$1:$N$38</definedName>
    <definedName name="_xlnm.Print_Area" localSheetId="1">'Data'!$A$1:$Z$131</definedName>
    <definedName name="W">'Bending'!$F$3</definedName>
  </definedNames>
  <calcPr fullCalcOnLoad="1"/>
</workbook>
</file>

<file path=xl/sharedStrings.xml><?xml version="1.0" encoding="utf-8"?>
<sst xmlns="http://schemas.openxmlformats.org/spreadsheetml/2006/main" count="242" uniqueCount="195">
  <si>
    <t>X =</t>
  </si>
  <si>
    <t>Y =</t>
  </si>
  <si>
    <t>qs</t>
  </si>
  <si>
    <t>Y</t>
  </si>
  <si>
    <t>`</t>
  </si>
  <si>
    <t xml:space="preserve"> X </t>
  </si>
  <si>
    <t>X</t>
  </si>
  <si>
    <t>in</t>
  </si>
  <si>
    <t>mm</t>
  </si>
  <si>
    <t>lbs</t>
  </si>
  <si>
    <t>n</t>
  </si>
  <si>
    <t>Deflection 1</t>
  </si>
  <si>
    <t>Deflection 2</t>
  </si>
  <si>
    <t>Deflection 3</t>
  </si>
  <si>
    <t>Strut Weight</t>
  </si>
  <si>
    <t>kg</t>
  </si>
  <si>
    <t>Size</t>
  </si>
  <si>
    <t>Number</t>
  </si>
  <si>
    <t>Width</t>
  </si>
  <si>
    <t>Height</t>
  </si>
  <si>
    <t>Ix</t>
  </si>
  <si>
    <t>Iy</t>
  </si>
  <si>
    <t>Wx</t>
  </si>
  <si>
    <t>Wy</t>
  </si>
  <si>
    <t>AREA</t>
  </si>
  <si>
    <t>Weight</t>
  </si>
  <si>
    <t>Modulus</t>
  </si>
  <si>
    <t>11x20</t>
  </si>
  <si>
    <t>15x22.5</t>
  </si>
  <si>
    <t>22.5x45</t>
  </si>
  <si>
    <t>22.5x180</t>
  </si>
  <si>
    <t>20x20</t>
  </si>
  <si>
    <t>20x20 3S</t>
  </si>
  <si>
    <t>Pass/Fail</t>
  </si>
  <si>
    <t>20x20 2SA</t>
  </si>
  <si>
    <t>50x50T</t>
  </si>
  <si>
    <t>50x50</t>
  </si>
  <si>
    <t>45x45 3P</t>
  </si>
  <si>
    <t>45x45T</t>
  </si>
  <si>
    <t>15x30</t>
  </si>
  <si>
    <t>45x30RP</t>
  </si>
  <si>
    <t>45x45RP</t>
  </si>
  <si>
    <t>45x50RP</t>
  </si>
  <si>
    <t>22.5x30F</t>
  </si>
  <si>
    <t>LF6S</t>
  </si>
  <si>
    <t>LF12S</t>
  </si>
  <si>
    <t>LF20S</t>
  </si>
  <si>
    <t>26x90</t>
  </si>
  <si>
    <t>EcoFlow RP</t>
  </si>
  <si>
    <t>Ecoslide 30x30</t>
  </si>
  <si>
    <t>Ecoslide 45x45</t>
  </si>
  <si>
    <t>Ecoslide 45x60</t>
  </si>
  <si>
    <t>Ecoslide 45x90</t>
  </si>
  <si>
    <t>Reversed in Catalog</t>
  </si>
  <si>
    <t>Kg/M</t>
  </si>
  <si>
    <t>Modulus of Elasticity</t>
  </si>
  <si>
    <r>
      <t>10x10</t>
    </r>
    <r>
      <rPr>
        <vertAlign val="superscript"/>
        <sz val="10"/>
        <rFont val="Arial"/>
        <family val="2"/>
      </rPr>
      <t>6</t>
    </r>
    <r>
      <rPr>
        <sz val="10"/>
        <rFont val="Arial"/>
        <family val="0"/>
      </rPr>
      <t xml:space="preserve"> lb/in</t>
    </r>
    <r>
      <rPr>
        <vertAlign val="superscript"/>
        <sz val="10"/>
        <rFont val="Arial"/>
        <family val="2"/>
      </rPr>
      <t>2</t>
    </r>
  </si>
  <si>
    <t>lbs/ft</t>
  </si>
  <si>
    <t>1x1 Inch</t>
  </si>
  <si>
    <t>1x2 Inch</t>
  </si>
  <si>
    <t>2x2 Inch</t>
  </si>
  <si>
    <t>1.5x1.5 Inch</t>
  </si>
  <si>
    <t>1.5x1.5H Inch</t>
  </si>
  <si>
    <t>1.5x3 Inch</t>
  </si>
  <si>
    <t>1.5x3H Inch</t>
  </si>
  <si>
    <t>3x3 Inch</t>
  </si>
  <si>
    <t>3x6 Inch</t>
  </si>
  <si>
    <r>
      <t>I</t>
    </r>
    <r>
      <rPr>
        <b/>
        <vertAlign val="subscript"/>
        <sz val="12"/>
        <rFont val="Arial"/>
        <family val="2"/>
      </rPr>
      <t>y</t>
    </r>
    <r>
      <rPr>
        <sz val="10"/>
        <rFont val="Arial"/>
        <family val="0"/>
      </rPr>
      <t>{cm</t>
    </r>
    <r>
      <rPr>
        <vertAlign val="superscript"/>
        <sz val="10"/>
        <rFont val="Arial"/>
        <family val="2"/>
      </rPr>
      <t>4</t>
    </r>
    <r>
      <rPr>
        <sz val="10"/>
        <rFont val="Arial"/>
        <family val="0"/>
      </rPr>
      <t>}</t>
    </r>
  </si>
  <si>
    <r>
      <t>I</t>
    </r>
    <r>
      <rPr>
        <b/>
        <vertAlign val="subscript"/>
        <sz val="12"/>
        <rFont val="Arial"/>
        <family val="2"/>
      </rPr>
      <t>x</t>
    </r>
    <r>
      <rPr>
        <sz val="10"/>
        <rFont val="Arial"/>
        <family val="0"/>
      </rPr>
      <t>{cm</t>
    </r>
    <r>
      <rPr>
        <vertAlign val="superscript"/>
        <sz val="10"/>
        <rFont val="Arial"/>
        <family val="2"/>
      </rPr>
      <t>4</t>
    </r>
    <r>
      <rPr>
        <sz val="10"/>
        <rFont val="Arial"/>
        <family val="0"/>
      </rPr>
      <t>}</t>
    </r>
  </si>
  <si>
    <r>
      <t>I</t>
    </r>
    <r>
      <rPr>
        <b/>
        <vertAlign val="subscript"/>
        <sz val="12"/>
        <rFont val="Arial"/>
        <family val="2"/>
      </rPr>
      <t>x</t>
    </r>
    <r>
      <rPr>
        <sz val="10"/>
        <rFont val="Arial"/>
        <family val="0"/>
      </rPr>
      <t>(in</t>
    </r>
    <r>
      <rPr>
        <vertAlign val="superscript"/>
        <sz val="10"/>
        <rFont val="Arial"/>
        <family val="2"/>
      </rPr>
      <t>4</t>
    </r>
    <r>
      <rPr>
        <sz val="10"/>
        <rFont val="Arial"/>
        <family val="0"/>
      </rPr>
      <t>)</t>
    </r>
  </si>
  <si>
    <r>
      <t>I</t>
    </r>
    <r>
      <rPr>
        <b/>
        <vertAlign val="subscript"/>
        <sz val="12"/>
        <rFont val="Arial"/>
        <family val="2"/>
      </rPr>
      <t>y</t>
    </r>
    <r>
      <rPr>
        <sz val="10"/>
        <rFont val="Arial"/>
        <family val="0"/>
      </rPr>
      <t>(in</t>
    </r>
    <r>
      <rPr>
        <vertAlign val="superscript"/>
        <sz val="10"/>
        <rFont val="Arial"/>
        <family val="2"/>
      </rPr>
      <t>4</t>
    </r>
    <r>
      <rPr>
        <sz val="10"/>
        <rFont val="Arial"/>
        <family val="0"/>
      </rPr>
      <t>)</t>
    </r>
  </si>
  <si>
    <t>(Iy in Cat)</t>
  </si>
  <si>
    <t>(Ix in Cat)</t>
  </si>
  <si>
    <t>(Wy in Cat)</t>
  </si>
  <si>
    <t>(Wx in Cat)</t>
  </si>
  <si>
    <r>
      <t>N/mm</t>
    </r>
    <r>
      <rPr>
        <vertAlign val="superscript"/>
        <sz val="10"/>
        <rFont val="Arial"/>
        <family val="2"/>
      </rPr>
      <t>2</t>
    </r>
  </si>
  <si>
    <t>Values from Inch Catalog 8981 500 308 3/03</t>
  </si>
  <si>
    <t xml:space="preserve">   Corrected Inch Values used in Deflection Calculator</t>
  </si>
  <si>
    <t>E=</t>
  </si>
  <si>
    <t>Description</t>
  </si>
  <si>
    <t>Horizontal              x</t>
  </si>
  <si>
    <t>Vertical               y</t>
  </si>
  <si>
    <t>Strut          Profile</t>
  </si>
  <si>
    <t xml:space="preserve">Moment of Inertia </t>
  </si>
  <si>
    <t>Moment of Inertia</t>
  </si>
  <si>
    <t xml:space="preserve">Select Position </t>
  </si>
  <si>
    <t xml:space="preserve">Select Strut </t>
  </si>
  <si>
    <t xml:space="preserve">Enter Length </t>
  </si>
  <si>
    <t xml:space="preserve">Enter Force </t>
  </si>
  <si>
    <t>45x75SP2/B</t>
  </si>
  <si>
    <t>30x30 WG40</t>
  </si>
  <si>
    <t>30x30 WG30</t>
  </si>
  <si>
    <t>30x45 WG40</t>
  </si>
  <si>
    <t>30x45 WG30</t>
  </si>
  <si>
    <t>30x100 End</t>
  </si>
  <si>
    <t>30x100 Center</t>
  </si>
  <si>
    <t>% of width</t>
  </si>
  <si>
    <t>(lbs/ft)</t>
  </si>
  <si>
    <t>11x30 (obs)</t>
  </si>
  <si>
    <t>45x45 1P (obs)</t>
  </si>
  <si>
    <t>Obsolete</t>
  </si>
  <si>
    <t>Point Load</t>
  </si>
  <si>
    <t>Position (end view of strut) &gt;&gt;</t>
  </si>
  <si>
    <t>20x20 1S</t>
  </si>
  <si>
    <t>20x20 2S</t>
  </si>
  <si>
    <t>Simplex Softwall Panels. Obsolete</t>
  </si>
  <si>
    <t>Simplex Softwall Panels, Obsolete</t>
  </si>
  <si>
    <t>30x60 4S</t>
  </si>
  <si>
    <t>60x60 8S</t>
  </si>
  <si>
    <t>45x90x90</t>
  </si>
  <si>
    <t>50x50 R (obs)</t>
  </si>
  <si>
    <t>22.5x45x45 (obs)</t>
  </si>
  <si>
    <t>20x20 R</t>
  </si>
  <si>
    <t>20x40</t>
  </si>
  <si>
    <t>20x40x40</t>
  </si>
  <si>
    <t>20x60</t>
  </si>
  <si>
    <t>28x28 (obs)</t>
  </si>
  <si>
    <t>28x56 (obs)</t>
  </si>
  <si>
    <t>30x30</t>
  </si>
  <si>
    <t>30x30 1S</t>
  </si>
  <si>
    <t>30x30 2S</t>
  </si>
  <si>
    <t>30x30 2SA</t>
  </si>
  <si>
    <t>30x30 3S</t>
  </si>
  <si>
    <t>30x30 R</t>
  </si>
  <si>
    <t>30x30°R</t>
  </si>
  <si>
    <t>30x45°R</t>
  </si>
  <si>
    <t>30x60°R</t>
  </si>
  <si>
    <t>30x45</t>
  </si>
  <si>
    <t>30x60</t>
  </si>
  <si>
    <t>30x60x60</t>
  </si>
  <si>
    <t>40x40</t>
  </si>
  <si>
    <t>40x40 1S</t>
  </si>
  <si>
    <t>40x40 2S</t>
  </si>
  <si>
    <t>40x40 2SA</t>
  </si>
  <si>
    <t>40x40 3S</t>
  </si>
  <si>
    <t>40x40R</t>
  </si>
  <si>
    <t>40x40 HR</t>
  </si>
  <si>
    <t>40x80</t>
  </si>
  <si>
    <t>40x80 4S</t>
  </si>
  <si>
    <t>40x80x80</t>
  </si>
  <si>
    <t>40x120</t>
  </si>
  <si>
    <t>40x160</t>
  </si>
  <si>
    <t>45x45</t>
  </si>
  <si>
    <t>45x45 H</t>
  </si>
  <si>
    <t>45x45 1S</t>
  </si>
  <si>
    <t>45x45 2S</t>
  </si>
  <si>
    <t>45x45 2SA</t>
  </si>
  <si>
    <t>45x45 3S</t>
  </si>
  <si>
    <t>45x45 R</t>
  </si>
  <si>
    <t>45x45 HR</t>
  </si>
  <si>
    <t>45x30°R</t>
  </si>
  <si>
    <t>45x45°R</t>
  </si>
  <si>
    <t>45x60°R</t>
  </si>
  <si>
    <t>45x60 H</t>
  </si>
  <si>
    <t>45x90</t>
  </si>
  <si>
    <t>45x90 H</t>
  </si>
  <si>
    <t>45x180 H</t>
  </si>
  <si>
    <t>45x270 H</t>
  </si>
  <si>
    <t>50x100</t>
  </si>
  <si>
    <t>50x150</t>
  </si>
  <si>
    <t>60x60</t>
  </si>
  <si>
    <t>60x60 H</t>
  </si>
  <si>
    <t>60x90 H</t>
  </si>
  <si>
    <t>80x80</t>
  </si>
  <si>
    <t>80x80 6S</t>
  </si>
  <si>
    <t>80x120</t>
  </si>
  <si>
    <t>80x160</t>
  </si>
  <si>
    <t>90x90 SL</t>
  </si>
  <si>
    <t>90x90</t>
  </si>
  <si>
    <t>90x90 H</t>
  </si>
  <si>
    <t>90x180</t>
  </si>
  <si>
    <t>90x180 H</t>
  </si>
  <si>
    <t>90x360 H</t>
  </si>
  <si>
    <t>100x100</t>
  </si>
  <si>
    <t>100x200</t>
  </si>
  <si>
    <t>45x45 2PVS (obs)</t>
  </si>
  <si>
    <t>C30x45</t>
  </si>
  <si>
    <t>EcoShape Round</t>
  </si>
  <si>
    <t>EcoShape N10 RT</t>
  </si>
  <si>
    <t>D28 Round tube</t>
  </si>
  <si>
    <t>D28x55 DT</t>
  </si>
  <si>
    <t>15x120</t>
  </si>
  <si>
    <t>15x180</t>
  </si>
  <si>
    <t>2,74</t>
  </si>
  <si>
    <t>40x80 3SA</t>
  </si>
  <si>
    <t>45x90 SL</t>
  </si>
  <si>
    <t>45x90 2S</t>
  </si>
  <si>
    <t>45x90 VS (3SA)</t>
  </si>
  <si>
    <t>90x90 4S</t>
  </si>
  <si>
    <t>90x90 4VS (4SA)</t>
  </si>
  <si>
    <t>Corrected per Andy Gavrun email dated 3/25/10</t>
  </si>
  <si>
    <t>Correct per Andy Gavrun email dated 3/25/10</t>
  </si>
  <si>
    <t>Version 10.02 - 3/25/2010</t>
  </si>
  <si>
    <t>Deflection Calculator 20010, Version 10.02,  Configured by Jim Sharkey, Pacific Integrated Handling, Tacoma WA, 4/24/2003</t>
  </si>
  <si>
    <t>Last modified 3/25/10</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</si>
</sst>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s>
  <fonts count="55">
    <font>
      <sz val="10"/>
      <name val="Arial"/>
      <family val="0"/>
    </font>
    <font>
      <sz val="10"/>
      <color indexed="15"/>
      <name val="Arial"/>
      <family val="2"/>
    </font>
    <font>
      <b/>
      <sz val="10"/>
      <name val="Arial"/>
      <family val="2"/>
    </font>
    <font>
      <sz val="10"/>
      <color indexed="8"/>
      <name val="Arial"/>
      <family val="2"/>
    </font>
    <font>
      <b/>
      <sz val="10"/>
      <color indexed="9"/>
      <name val="Arial"/>
      <family val="2"/>
    </font>
    <font>
      <vertAlign val="superscript"/>
      <sz val="10"/>
      <name val="Arial"/>
      <family val="2"/>
    </font>
    <font>
      <b/>
      <vertAlign val="subscript"/>
      <sz val="12"/>
      <name val="Arial"/>
      <family val="2"/>
    </font>
    <font>
      <b/>
      <sz val="9"/>
      <color indexed="10"/>
      <name val="Arial"/>
      <family val="2"/>
    </font>
    <font>
      <sz val="11"/>
      <name val="Arial"/>
      <family val="2"/>
    </font>
    <font>
      <b/>
      <sz val="10"/>
      <color indexed="10"/>
      <name val="Arial"/>
      <family val="2"/>
    </font>
    <font>
      <u val="single"/>
      <sz val="10"/>
      <color indexed="12"/>
      <name val="Arial"/>
      <family val="0"/>
    </font>
    <font>
      <u val="single"/>
      <sz val="10"/>
      <color indexed="36"/>
      <name val="Arial"/>
      <family val="0"/>
    </font>
    <font>
      <sz val="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0"/>
    </font>
    <font>
      <sz val="4"/>
      <color indexed="8"/>
      <name val="Arial"/>
      <family val="0"/>
    </font>
    <font>
      <b/>
      <u val="single"/>
      <sz val="8"/>
      <color indexed="8"/>
      <name val="Arial"/>
      <family val="0"/>
    </font>
    <font>
      <sz val="9"/>
      <color indexed="8"/>
      <name val="Arial"/>
      <family val="0"/>
    </font>
    <font>
      <sz val="3"/>
      <color indexed="8"/>
      <name val="Arial"/>
      <family val="0"/>
    </font>
    <font>
      <sz val="18"/>
      <color indexed="8"/>
      <name val="Arial"/>
      <family val="0"/>
    </font>
    <font>
      <sz val="18"/>
      <color indexed="53"/>
      <name val="Arial"/>
      <family val="0"/>
    </font>
    <font>
      <sz val="1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8"/>
        <bgColor indexed="64"/>
      </patternFill>
    </fill>
    <fill>
      <patternFill patternType="solid">
        <fgColor indexed="50"/>
        <bgColor indexed="64"/>
      </patternFill>
    </fill>
    <fill>
      <patternFill patternType="solid">
        <fgColor indexed="45"/>
        <bgColor indexed="64"/>
      </patternFill>
    </fill>
    <fill>
      <patternFill patternType="solid">
        <fgColor indexed="10"/>
        <bgColor indexed="64"/>
      </patternFill>
    </fill>
    <fill>
      <patternFill patternType="solid">
        <fgColor indexed="13"/>
        <bgColor indexed="64"/>
      </patternFill>
    </fill>
    <fill>
      <patternFill patternType="solid">
        <fgColor indexed="43"/>
        <bgColor indexed="64"/>
      </patternFill>
    </fill>
    <fill>
      <patternFill patternType="solid">
        <fgColor indexed="52"/>
        <bgColor indexed="64"/>
      </patternFill>
    </fill>
    <fill>
      <patternFill patternType="solid">
        <fgColor indexed="41"/>
        <bgColor indexed="64"/>
      </patternFill>
    </fill>
    <fill>
      <patternFill patternType="solid">
        <fgColor indexed="22"/>
        <bgColor indexed="64"/>
      </patternFill>
    </fill>
    <fill>
      <patternFill patternType="solid">
        <fgColor indexed="49"/>
        <bgColor indexed="64"/>
      </patternFill>
    </fill>
    <fill>
      <patternFill patternType="solid">
        <fgColor indexed="1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0"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2">
    <xf numFmtId="0" fontId="0" fillId="0" borderId="0" xfId="0" applyAlignment="1">
      <alignment/>
    </xf>
    <xf numFmtId="0" fontId="0" fillId="0" borderId="0" xfId="0" applyAlignment="1">
      <alignment horizontal="center"/>
    </xf>
    <xf numFmtId="0" fontId="0" fillId="33" borderId="0" xfId="0" applyFill="1" applyAlignment="1">
      <alignment/>
    </xf>
    <xf numFmtId="0" fontId="0" fillId="0" borderId="0" xfId="0" applyAlignment="1">
      <alignment horizontal="center" vertical="center" wrapText="1"/>
    </xf>
    <xf numFmtId="0" fontId="0" fillId="34" borderId="10" xfId="0" applyFill="1" applyBorder="1" applyAlignment="1">
      <alignment horizontal="center" vertical="center" wrapText="1"/>
    </xf>
    <xf numFmtId="0" fontId="0" fillId="33" borderId="0" xfId="0" applyFill="1" applyBorder="1" applyAlignment="1">
      <alignment/>
    </xf>
    <xf numFmtId="0" fontId="0" fillId="33" borderId="0" xfId="0" applyFill="1" applyAlignment="1">
      <alignment horizontal="center"/>
    </xf>
    <xf numFmtId="0" fontId="0" fillId="33" borderId="0" xfId="0" applyFill="1" applyAlignment="1">
      <alignment horizontal="right"/>
    </xf>
    <xf numFmtId="0" fontId="0" fillId="33" borderId="0" xfId="0" applyFill="1" applyBorder="1" applyAlignment="1">
      <alignment horizontal="right"/>
    </xf>
    <xf numFmtId="0" fontId="0" fillId="35" borderId="11" xfId="0" applyFill="1" applyBorder="1" applyAlignment="1">
      <alignment/>
    </xf>
    <xf numFmtId="0" fontId="0" fillId="35" borderId="12" xfId="0" applyFill="1" applyBorder="1" applyAlignment="1">
      <alignment horizontal="left"/>
    </xf>
    <xf numFmtId="0" fontId="1" fillId="36" borderId="10" xfId="0" applyFont="1" applyFill="1" applyBorder="1" applyAlignment="1">
      <alignment horizontal="center"/>
    </xf>
    <xf numFmtId="0" fontId="0" fillId="0" borderId="0" xfId="0" applyNumberFormat="1" applyAlignment="1">
      <alignment horizontal="center" vertical="center" wrapText="1"/>
    </xf>
    <xf numFmtId="0" fontId="0" fillId="0" borderId="0" xfId="0" applyNumberFormat="1" applyAlignment="1">
      <alignment horizontal="center"/>
    </xf>
    <xf numFmtId="0" fontId="2" fillId="33" borderId="0" xfId="0" applyFont="1" applyFill="1" applyAlignment="1">
      <alignment/>
    </xf>
    <xf numFmtId="0" fontId="3" fillId="0" borderId="11" xfId="0" applyFont="1" applyFill="1" applyBorder="1" applyAlignment="1">
      <alignment horizontal="right"/>
    </xf>
    <xf numFmtId="0" fontId="0" fillId="35" borderId="11" xfId="0" applyFill="1" applyBorder="1" applyAlignment="1">
      <alignment horizontal="right"/>
    </xf>
    <xf numFmtId="0" fontId="0" fillId="37" borderId="0" xfId="0" applyFill="1" applyAlignment="1">
      <alignment horizontal="center"/>
    </xf>
    <xf numFmtId="166" fontId="0" fillId="38" borderId="10" xfId="59" applyNumberFormat="1" applyFont="1" applyFill="1" applyBorder="1" applyAlignment="1">
      <alignment horizontal="center"/>
    </xf>
    <xf numFmtId="0" fontId="0" fillId="38" borderId="10" xfId="0" applyFill="1" applyBorder="1" applyAlignment="1">
      <alignment horizontal="center"/>
    </xf>
    <xf numFmtId="0" fontId="4" fillId="39" borderId="10" xfId="0" applyFont="1" applyFill="1" applyBorder="1" applyAlignment="1">
      <alignment horizontal="center"/>
    </xf>
    <xf numFmtId="0" fontId="0" fillId="0" borderId="13" xfId="0" applyBorder="1" applyAlignment="1">
      <alignment horizontal="center"/>
    </xf>
    <xf numFmtId="0" fontId="0" fillId="0" borderId="13" xfId="0" applyBorder="1" applyAlignment="1">
      <alignment/>
    </xf>
    <xf numFmtId="0" fontId="2" fillId="0" borderId="0" xfId="0" applyFont="1" applyAlignment="1">
      <alignment horizontal="center" vertical="center" wrapText="1"/>
    </xf>
    <xf numFmtId="0" fontId="2" fillId="0" borderId="0" xfId="0" applyFont="1" applyAlignment="1">
      <alignment horizontal="center"/>
    </xf>
    <xf numFmtId="0" fontId="2" fillId="40" borderId="13" xfId="0" applyFont="1" applyFill="1" applyBorder="1" applyAlignment="1">
      <alignment horizontal="center"/>
    </xf>
    <xf numFmtId="0" fontId="2" fillId="40" borderId="0" xfId="0" applyFont="1" applyFill="1" applyAlignment="1">
      <alignment horizontal="center"/>
    </xf>
    <xf numFmtId="0" fontId="0" fillId="35" borderId="10" xfId="0" applyFill="1" applyBorder="1" applyAlignment="1">
      <alignment horizontal="center" vertical="center" wrapText="1"/>
    </xf>
    <xf numFmtId="0" fontId="0" fillId="41" borderId="10" xfId="0" applyFill="1" applyBorder="1" applyAlignment="1">
      <alignment/>
    </xf>
    <xf numFmtId="0" fontId="0" fillId="42" borderId="10" xfId="0" applyFill="1" applyBorder="1" applyAlignment="1">
      <alignment horizontal="center" vertical="center" wrapText="1"/>
    </xf>
    <xf numFmtId="0" fontId="0" fillId="0" borderId="13" xfId="0" applyNumberFormat="1" applyBorder="1" applyAlignment="1">
      <alignment horizontal="center"/>
    </xf>
    <xf numFmtId="0" fontId="2" fillId="0" borderId="13" xfId="0" applyFont="1" applyBorder="1" applyAlignment="1">
      <alignment horizontal="center"/>
    </xf>
    <xf numFmtId="0" fontId="0" fillId="0" borderId="0" xfId="0" applyNumberFormat="1" applyBorder="1" applyAlignment="1">
      <alignment horizontal="center"/>
    </xf>
    <xf numFmtId="0" fontId="2"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xf>
    <xf numFmtId="0" fontId="0" fillId="37" borderId="0" xfId="0" applyFill="1" applyAlignment="1">
      <alignment horizontal="left"/>
    </xf>
    <xf numFmtId="2" fontId="0" fillId="0" borderId="13" xfId="0" applyNumberFormat="1" applyBorder="1" applyAlignment="1">
      <alignment horizontal="center"/>
    </xf>
    <xf numFmtId="2" fontId="0" fillId="0" borderId="0" xfId="0" applyNumberFormat="1" applyBorder="1" applyAlignment="1">
      <alignment horizontal="center"/>
    </xf>
    <xf numFmtId="2" fontId="0" fillId="0" borderId="0" xfId="0" applyNumberFormat="1" applyAlignment="1">
      <alignment horizontal="center" vertical="center" wrapText="1"/>
    </xf>
    <xf numFmtId="2" fontId="0" fillId="0" borderId="0" xfId="0" applyNumberFormat="1" applyAlignment="1">
      <alignment horizontal="center"/>
    </xf>
    <xf numFmtId="2" fontId="0" fillId="37" borderId="0" xfId="0" applyNumberFormat="1" applyFill="1" applyAlignment="1">
      <alignment horizontal="center"/>
    </xf>
    <xf numFmtId="0" fontId="7" fillId="0" borderId="0" xfId="0" applyFont="1" applyAlignment="1">
      <alignment horizontal="center"/>
    </xf>
    <xf numFmtId="0" fontId="0" fillId="0" borderId="0" xfId="0" applyFill="1" applyAlignment="1">
      <alignment horizontal="left"/>
    </xf>
    <xf numFmtId="0" fontId="0" fillId="0" borderId="0" xfId="0" applyFill="1" applyAlignment="1">
      <alignment horizontal="center"/>
    </xf>
    <xf numFmtId="2" fontId="0" fillId="37" borderId="0" xfId="0" applyNumberFormat="1" applyFill="1" applyBorder="1" applyAlignment="1">
      <alignment horizontal="center"/>
    </xf>
    <xf numFmtId="0" fontId="0" fillId="42" borderId="14" xfId="0" applyFill="1" applyBorder="1" applyAlignment="1">
      <alignment horizontal="right"/>
    </xf>
    <xf numFmtId="0" fontId="0" fillId="42" borderId="12" xfId="0" applyFill="1" applyBorder="1" applyAlignment="1">
      <alignment/>
    </xf>
    <xf numFmtId="0" fontId="8" fillId="33" borderId="0" xfId="0" applyFont="1" applyFill="1" applyAlignment="1">
      <alignment horizontal="left"/>
    </xf>
    <xf numFmtId="0" fontId="8" fillId="33" borderId="0" xfId="0" applyFont="1" applyFill="1" applyBorder="1" applyAlignment="1">
      <alignment/>
    </xf>
    <xf numFmtId="0" fontId="0" fillId="0" borderId="15" xfId="0" applyNumberFormat="1" applyBorder="1" applyAlignment="1">
      <alignment horizontal="center"/>
    </xf>
    <xf numFmtId="2" fontId="0" fillId="41" borderId="10" xfId="0" applyNumberFormat="1" applyFill="1" applyBorder="1" applyAlignment="1">
      <alignment horizontal="center"/>
    </xf>
    <xf numFmtId="0" fontId="0" fillId="41" borderId="10" xfId="0" applyNumberFormat="1" applyFill="1" applyBorder="1" applyAlignment="1">
      <alignment horizontal="center"/>
    </xf>
    <xf numFmtId="0" fontId="0" fillId="33" borderId="0" xfId="0" applyFill="1" applyBorder="1" applyAlignment="1">
      <alignment horizontal="center"/>
    </xf>
    <xf numFmtId="2" fontId="0" fillId="33" borderId="0" xfId="0" applyNumberFormat="1" applyFill="1" applyBorder="1" applyAlignment="1">
      <alignment horizontal="center"/>
    </xf>
    <xf numFmtId="0" fontId="0" fillId="33" borderId="0" xfId="0" applyNumberFormat="1" applyFill="1" applyBorder="1" applyAlignment="1">
      <alignment horizontal="center"/>
    </xf>
    <xf numFmtId="2" fontId="0" fillId="42" borderId="11" xfId="0" applyNumberFormat="1" applyFill="1" applyBorder="1" applyAlignment="1">
      <alignment horizontal="right"/>
    </xf>
    <xf numFmtId="0" fontId="2" fillId="33" borderId="0" xfId="0" applyFont="1" applyFill="1" applyAlignment="1">
      <alignment/>
    </xf>
    <xf numFmtId="0" fontId="0" fillId="33" borderId="0" xfId="0" applyFont="1" applyFill="1" applyAlignment="1">
      <alignment/>
    </xf>
    <xf numFmtId="0" fontId="8" fillId="36" borderId="0" xfId="0" applyFont="1" applyFill="1" applyAlignment="1">
      <alignment horizontal="right"/>
    </xf>
    <xf numFmtId="0" fontId="0" fillId="36" borderId="0" xfId="0" applyFill="1" applyAlignment="1">
      <alignment horizontal="right"/>
    </xf>
    <xf numFmtId="0" fontId="8" fillId="36" borderId="0" xfId="0" applyFont="1" applyFill="1" applyBorder="1" applyAlignment="1">
      <alignment horizontal="right"/>
    </xf>
    <xf numFmtId="0" fontId="0" fillId="42" borderId="11" xfId="0" applyFill="1" applyBorder="1" applyAlignment="1">
      <alignment horizontal="right"/>
    </xf>
    <xf numFmtId="0" fontId="0" fillId="43" borderId="10" xfId="0" applyFill="1" applyBorder="1" applyAlignment="1">
      <alignment horizontal="center"/>
    </xf>
    <xf numFmtId="0" fontId="0" fillId="43" borderId="10" xfId="0" applyFill="1" applyBorder="1" applyAlignment="1">
      <alignment horizontal="center" vertical="center" wrapText="1"/>
    </xf>
    <xf numFmtId="0" fontId="9" fillId="0" borderId="0" xfId="0" applyFont="1" applyBorder="1" applyAlignment="1">
      <alignment horizontal="center"/>
    </xf>
    <xf numFmtId="0" fontId="0" fillId="0" borderId="0" xfId="0" applyAlignment="1">
      <alignment horizontal="left"/>
    </xf>
    <xf numFmtId="0" fontId="0" fillId="0" borderId="0" xfId="0" applyFill="1" applyAlignment="1">
      <alignment/>
    </xf>
    <xf numFmtId="0" fontId="0" fillId="36" borderId="16" xfId="0" applyFont="1" applyFill="1" applyBorder="1" applyAlignment="1">
      <alignment/>
    </xf>
    <xf numFmtId="0" fontId="0" fillId="36" borderId="17" xfId="0" applyFont="1" applyFill="1" applyBorder="1" applyAlignment="1">
      <alignment horizontal="center"/>
    </xf>
    <xf numFmtId="0" fontId="0" fillId="36" borderId="18" xfId="0" applyFont="1" applyFill="1" applyBorder="1" applyAlignment="1">
      <alignment/>
    </xf>
    <xf numFmtId="0" fontId="9"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xdr:row>
      <xdr:rowOff>47625</xdr:rowOff>
    </xdr:from>
    <xdr:to>
      <xdr:col>0</xdr:col>
      <xdr:colOff>828675</xdr:colOff>
      <xdr:row>5</xdr:row>
      <xdr:rowOff>28575</xdr:rowOff>
    </xdr:to>
    <xdr:sp>
      <xdr:nvSpPr>
        <xdr:cNvPr id="1" name="Text Box 35"/>
        <xdr:cNvSpPr txBox="1">
          <a:spLocks noChangeArrowheads="1"/>
        </xdr:cNvSpPr>
      </xdr:nvSpPr>
      <xdr:spPr>
        <a:xfrm>
          <a:off x="152400" y="809625"/>
          <a:ext cx="676275" cy="733425"/>
        </a:xfrm>
        <a:prstGeom prst="rect">
          <a:avLst/>
        </a:prstGeom>
        <a:solidFill>
          <a:srgbClr val="00FF00"/>
        </a:solidFill>
        <a:ln w="12700"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Y
</a:t>
          </a:r>
          <a:r>
            <a:rPr lang="en-US" cap="none" sz="800" b="0" i="0" u="none" baseline="0">
              <a:solidFill>
                <a:srgbClr val="000000"/>
              </a:solidFill>
              <a:latin typeface="Arial"/>
              <a:ea typeface="Arial"/>
              <a:cs typeface="Arial"/>
            </a:rPr>
            <a:t>           Strut
</a:t>
          </a:r>
          <a:r>
            <a:rPr lang="en-US" cap="none" sz="800" b="0" i="0" u="none" baseline="0">
              <a:solidFill>
                <a:srgbClr val="000000"/>
              </a:solidFill>
              <a:latin typeface="Arial"/>
              <a:ea typeface="Arial"/>
              <a:cs typeface="Arial"/>
            </a:rPr>
            <a:t>           Profile
</a:t>
          </a:r>
          <a:r>
            <a:rPr lang="en-US" cap="none" sz="800" b="0" i="0" u="none" baseline="0">
              <a:solidFill>
                <a:srgbClr val="000000"/>
              </a:solidFill>
              <a:latin typeface="Arial"/>
              <a:ea typeface="Arial"/>
              <a:cs typeface="Arial"/>
            </a:rPr>
            <a:t>           values</a:t>
          </a:r>
          <a:r>
            <a:rPr lang="en-US" cap="none" sz="4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0                 X</a:t>
          </a:r>
        </a:p>
      </xdr:txBody>
    </xdr:sp>
    <xdr:clientData/>
  </xdr:twoCellAnchor>
  <xdr:twoCellAnchor>
    <xdr:from>
      <xdr:col>4</xdr:col>
      <xdr:colOff>238125</xdr:colOff>
      <xdr:row>5</xdr:row>
      <xdr:rowOff>76200</xdr:rowOff>
    </xdr:from>
    <xdr:to>
      <xdr:col>4</xdr:col>
      <xdr:colOff>581025</xdr:colOff>
      <xdr:row>5</xdr:row>
      <xdr:rowOff>152400</xdr:rowOff>
    </xdr:to>
    <xdr:sp>
      <xdr:nvSpPr>
        <xdr:cNvPr id="2" name="Rectangle 3"/>
        <xdr:cNvSpPr>
          <a:spLocks/>
        </xdr:cNvSpPr>
      </xdr:nvSpPr>
      <xdr:spPr>
        <a:xfrm>
          <a:off x="3752850" y="1590675"/>
          <a:ext cx="3429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266700</xdr:colOff>
      <xdr:row>4</xdr:row>
      <xdr:rowOff>123825</xdr:rowOff>
    </xdr:from>
    <xdr:to>
      <xdr:col>3</xdr:col>
      <xdr:colOff>352425</xdr:colOff>
      <xdr:row>6</xdr:row>
      <xdr:rowOff>57150</xdr:rowOff>
    </xdr:to>
    <xdr:sp>
      <xdr:nvSpPr>
        <xdr:cNvPr id="3" name="Rectangle 4"/>
        <xdr:cNvSpPr>
          <a:spLocks/>
        </xdr:cNvSpPr>
      </xdr:nvSpPr>
      <xdr:spPr>
        <a:xfrm>
          <a:off x="3095625" y="1438275"/>
          <a:ext cx="85725" cy="333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16</xdr:row>
      <xdr:rowOff>28575</xdr:rowOff>
    </xdr:from>
    <xdr:to>
      <xdr:col>8</xdr:col>
      <xdr:colOff>114300</xdr:colOff>
      <xdr:row>16</xdr:row>
      <xdr:rowOff>104775</xdr:rowOff>
    </xdr:to>
    <xdr:sp>
      <xdr:nvSpPr>
        <xdr:cNvPr id="4" name="Rectangle 13"/>
        <xdr:cNvSpPr>
          <a:spLocks/>
        </xdr:cNvSpPr>
      </xdr:nvSpPr>
      <xdr:spPr>
        <a:xfrm>
          <a:off x="6391275" y="294322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16</xdr:row>
      <xdr:rowOff>114300</xdr:rowOff>
    </xdr:from>
    <xdr:to>
      <xdr:col>8</xdr:col>
      <xdr:colOff>114300</xdr:colOff>
      <xdr:row>16</xdr:row>
      <xdr:rowOff>190500</xdr:rowOff>
    </xdr:to>
    <xdr:sp>
      <xdr:nvSpPr>
        <xdr:cNvPr id="5" name="Rectangle 14"/>
        <xdr:cNvSpPr>
          <a:spLocks/>
        </xdr:cNvSpPr>
      </xdr:nvSpPr>
      <xdr:spPr>
        <a:xfrm>
          <a:off x="6391275" y="30289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17</xdr:row>
      <xdr:rowOff>95250</xdr:rowOff>
    </xdr:from>
    <xdr:to>
      <xdr:col>8</xdr:col>
      <xdr:colOff>114300</xdr:colOff>
      <xdr:row>17</xdr:row>
      <xdr:rowOff>171450</xdr:rowOff>
    </xdr:to>
    <xdr:sp>
      <xdr:nvSpPr>
        <xdr:cNvPr id="6" name="Rectangle 15"/>
        <xdr:cNvSpPr>
          <a:spLocks/>
        </xdr:cNvSpPr>
      </xdr:nvSpPr>
      <xdr:spPr>
        <a:xfrm>
          <a:off x="6391275" y="320992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476250</xdr:colOff>
      <xdr:row>19</xdr:row>
      <xdr:rowOff>114300</xdr:rowOff>
    </xdr:from>
    <xdr:to>
      <xdr:col>8</xdr:col>
      <xdr:colOff>552450</xdr:colOff>
      <xdr:row>19</xdr:row>
      <xdr:rowOff>190500</xdr:rowOff>
    </xdr:to>
    <xdr:sp>
      <xdr:nvSpPr>
        <xdr:cNvPr id="7" name="Rectangle 16"/>
        <xdr:cNvSpPr>
          <a:spLocks/>
        </xdr:cNvSpPr>
      </xdr:nvSpPr>
      <xdr:spPr>
        <a:xfrm>
          <a:off x="6829425" y="342900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476250</xdr:colOff>
      <xdr:row>17</xdr:row>
      <xdr:rowOff>95250</xdr:rowOff>
    </xdr:from>
    <xdr:to>
      <xdr:col>8</xdr:col>
      <xdr:colOff>552450</xdr:colOff>
      <xdr:row>17</xdr:row>
      <xdr:rowOff>171450</xdr:rowOff>
    </xdr:to>
    <xdr:sp>
      <xdr:nvSpPr>
        <xdr:cNvPr id="8" name="Rectangle 17"/>
        <xdr:cNvSpPr>
          <a:spLocks/>
        </xdr:cNvSpPr>
      </xdr:nvSpPr>
      <xdr:spPr>
        <a:xfrm>
          <a:off x="6829425" y="320992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19</xdr:row>
      <xdr:rowOff>114300</xdr:rowOff>
    </xdr:from>
    <xdr:to>
      <xdr:col>8</xdr:col>
      <xdr:colOff>114300</xdr:colOff>
      <xdr:row>19</xdr:row>
      <xdr:rowOff>190500</xdr:rowOff>
    </xdr:to>
    <xdr:sp>
      <xdr:nvSpPr>
        <xdr:cNvPr id="9" name="Rectangle 18"/>
        <xdr:cNvSpPr>
          <a:spLocks/>
        </xdr:cNvSpPr>
      </xdr:nvSpPr>
      <xdr:spPr>
        <a:xfrm>
          <a:off x="6391275" y="342900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16</xdr:row>
      <xdr:rowOff>104775</xdr:rowOff>
    </xdr:from>
    <xdr:to>
      <xdr:col>8</xdr:col>
      <xdr:colOff>571500</xdr:colOff>
      <xdr:row>16</xdr:row>
      <xdr:rowOff>133350</xdr:rowOff>
    </xdr:to>
    <xdr:sp>
      <xdr:nvSpPr>
        <xdr:cNvPr id="10" name="Line 19"/>
        <xdr:cNvSpPr>
          <a:spLocks/>
        </xdr:cNvSpPr>
      </xdr:nvSpPr>
      <xdr:spPr>
        <a:xfrm>
          <a:off x="6391275" y="3019425"/>
          <a:ext cx="53340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17</xdr:row>
      <xdr:rowOff>85725</xdr:rowOff>
    </xdr:from>
    <xdr:to>
      <xdr:col>8</xdr:col>
      <xdr:colOff>552450</xdr:colOff>
      <xdr:row>17</xdr:row>
      <xdr:rowOff>85725</xdr:rowOff>
    </xdr:to>
    <xdr:sp>
      <xdr:nvSpPr>
        <xdr:cNvPr id="11" name="Line 20"/>
        <xdr:cNvSpPr>
          <a:spLocks/>
        </xdr:cNvSpPr>
      </xdr:nvSpPr>
      <xdr:spPr>
        <a:xfrm>
          <a:off x="6391275" y="32004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19</xdr:row>
      <xdr:rowOff>104775</xdr:rowOff>
    </xdr:from>
    <xdr:to>
      <xdr:col>8</xdr:col>
      <xdr:colOff>552450</xdr:colOff>
      <xdr:row>19</xdr:row>
      <xdr:rowOff>104775</xdr:rowOff>
    </xdr:to>
    <xdr:sp>
      <xdr:nvSpPr>
        <xdr:cNvPr id="12" name="Line 21"/>
        <xdr:cNvSpPr>
          <a:spLocks/>
        </xdr:cNvSpPr>
      </xdr:nvSpPr>
      <xdr:spPr>
        <a:xfrm>
          <a:off x="6391275" y="34194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19</xdr:row>
      <xdr:rowOff>19050</xdr:rowOff>
    </xdr:from>
    <xdr:to>
      <xdr:col>8</xdr:col>
      <xdr:colOff>114300</xdr:colOff>
      <xdr:row>19</xdr:row>
      <xdr:rowOff>95250</xdr:rowOff>
    </xdr:to>
    <xdr:sp>
      <xdr:nvSpPr>
        <xdr:cNvPr id="13" name="Rectangle 23"/>
        <xdr:cNvSpPr>
          <a:spLocks/>
        </xdr:cNvSpPr>
      </xdr:nvSpPr>
      <xdr:spPr>
        <a:xfrm>
          <a:off x="6391275" y="33337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476250</xdr:colOff>
      <xdr:row>19</xdr:row>
      <xdr:rowOff>19050</xdr:rowOff>
    </xdr:from>
    <xdr:to>
      <xdr:col>8</xdr:col>
      <xdr:colOff>552450</xdr:colOff>
      <xdr:row>19</xdr:row>
      <xdr:rowOff>95250</xdr:rowOff>
    </xdr:to>
    <xdr:sp>
      <xdr:nvSpPr>
        <xdr:cNvPr id="14" name="Rectangle 24"/>
        <xdr:cNvSpPr>
          <a:spLocks/>
        </xdr:cNvSpPr>
      </xdr:nvSpPr>
      <xdr:spPr>
        <a:xfrm>
          <a:off x="6829425" y="33337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285750</xdr:colOff>
      <xdr:row>19</xdr:row>
      <xdr:rowOff>19050</xdr:rowOff>
    </xdr:from>
    <xdr:to>
      <xdr:col>8</xdr:col>
      <xdr:colOff>285750</xdr:colOff>
      <xdr:row>19</xdr:row>
      <xdr:rowOff>104775</xdr:rowOff>
    </xdr:to>
    <xdr:sp>
      <xdr:nvSpPr>
        <xdr:cNvPr id="15" name="Line 25"/>
        <xdr:cNvSpPr>
          <a:spLocks/>
        </xdr:cNvSpPr>
      </xdr:nvSpPr>
      <xdr:spPr>
        <a:xfrm>
          <a:off x="6638925" y="3333750"/>
          <a:ext cx="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276225</xdr:colOff>
      <xdr:row>17</xdr:row>
      <xdr:rowOff>0</xdr:rowOff>
    </xdr:from>
    <xdr:to>
      <xdr:col>8</xdr:col>
      <xdr:colOff>276225</xdr:colOff>
      <xdr:row>17</xdr:row>
      <xdr:rowOff>85725</xdr:rowOff>
    </xdr:to>
    <xdr:sp>
      <xdr:nvSpPr>
        <xdr:cNvPr id="16" name="Line 26"/>
        <xdr:cNvSpPr>
          <a:spLocks/>
        </xdr:cNvSpPr>
      </xdr:nvSpPr>
      <xdr:spPr>
        <a:xfrm>
          <a:off x="6629400" y="3114675"/>
          <a:ext cx="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523875</xdr:colOff>
      <xdr:row>16</xdr:row>
      <xdr:rowOff>38100</xdr:rowOff>
    </xdr:from>
    <xdr:to>
      <xdr:col>8</xdr:col>
      <xdr:colOff>523875</xdr:colOff>
      <xdr:row>16</xdr:row>
      <xdr:rowOff>123825</xdr:rowOff>
    </xdr:to>
    <xdr:sp>
      <xdr:nvSpPr>
        <xdr:cNvPr id="17" name="Line 27"/>
        <xdr:cNvSpPr>
          <a:spLocks/>
        </xdr:cNvSpPr>
      </xdr:nvSpPr>
      <xdr:spPr>
        <a:xfrm>
          <a:off x="6877050" y="2952750"/>
          <a:ext cx="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23</xdr:row>
      <xdr:rowOff>114300</xdr:rowOff>
    </xdr:from>
    <xdr:to>
      <xdr:col>9</xdr:col>
      <xdr:colOff>266700</xdr:colOff>
      <xdr:row>29</xdr:row>
      <xdr:rowOff>161925</xdr:rowOff>
    </xdr:to>
    <xdr:sp>
      <xdr:nvSpPr>
        <xdr:cNvPr id="18" name="Text Box 28"/>
        <xdr:cNvSpPr txBox="1">
          <a:spLocks noChangeArrowheads="1"/>
        </xdr:cNvSpPr>
      </xdr:nvSpPr>
      <xdr:spPr>
        <a:xfrm>
          <a:off x="76200" y="4229100"/>
          <a:ext cx="7296150" cy="11715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1" i="0" u="sng" baseline="0">
              <a:solidFill>
                <a:srgbClr val="000000"/>
              </a:solidFill>
              <a:latin typeface="Arial"/>
              <a:ea typeface="Arial"/>
              <a:cs typeface="Arial"/>
            </a:rPr>
            <a:t>DISCLAIMER:</a:t>
          </a:r>
          <a:r>
            <a:rPr lang="en-US" cap="none" sz="900" b="0" i="0" u="none" baseline="0">
              <a:solidFill>
                <a:srgbClr val="000000"/>
              </a:solidFill>
              <a:latin typeface="Arial"/>
              <a:ea typeface="Arial"/>
              <a:cs typeface="Arial"/>
            </a:rPr>
            <a:t>
</a:t>
          </a:r>
          <a:r>
            <a:rPr lang="en-US" cap="none" sz="3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Bending Analysis and the Buckling Calculator routines are tools to aid in the selection of profile and are not meant to substitute for proper engineering.</a:t>
          </a:r>
          <a:r>
            <a:rPr lang="en-US" cap="none" sz="900" b="0" i="0" u="none" baseline="0">
              <a:solidFill>
                <a:srgbClr val="000000"/>
              </a:solidFill>
              <a:latin typeface="Arial"/>
              <a:ea typeface="Arial"/>
              <a:cs typeface="Arial"/>
            </a:rPr>
            <a:t>
</a:t>
          </a:r>
          <a:r>
            <a:rPr lang="en-US" cap="none" sz="3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values represented by these routines assume ideal conditions with perfectly centered loads and no torque applied.  It is recommended that a safety factor of 4 is applied to the results of the buckling calculation, and that any design based upon these calculations be thoroughly evaluated by a Professional Engineer.</a:t>
          </a:r>
          <a:r>
            <a:rPr lang="en-US" cap="none" sz="900" b="0" i="0" u="none" baseline="0">
              <a:solidFill>
                <a:srgbClr val="000000"/>
              </a:solidFill>
              <a:latin typeface="Arial"/>
              <a:ea typeface="Arial"/>
              <a:cs typeface="Arial"/>
            </a:rPr>
            <a:t>
</a:t>
          </a:r>
          <a:r>
            <a:rPr lang="en-US" cap="none" sz="3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Rexroth Bosch Group or it’s parent, Bosch Rexroth AG, or its Authorized Distributor, assumes no liability for the use or fitness of this software whatsoever, including but not limited to damage or injury as a result of systems designed with FMSsoft, MGEsoft or any other software provided by Bosch Rexroth.</a:t>
          </a:r>
          <a:r>
            <a:rPr lang="en-US" cap="none" sz="900" b="0" i="0" u="none" baseline="0">
              <a:solidFill>
                <a:srgbClr val="000000"/>
              </a:solidFill>
              <a:latin typeface="Arial"/>
              <a:ea typeface="Arial"/>
              <a:cs typeface="Arial"/>
            </a:rPr>
            <a:t>
</a:t>
          </a:r>
        </a:p>
      </xdr:txBody>
    </xdr:sp>
    <xdr:clientData/>
  </xdr:twoCellAnchor>
  <xdr:twoCellAnchor>
    <xdr:from>
      <xdr:col>6</xdr:col>
      <xdr:colOff>238125</xdr:colOff>
      <xdr:row>5</xdr:row>
      <xdr:rowOff>95250</xdr:rowOff>
    </xdr:from>
    <xdr:to>
      <xdr:col>10</xdr:col>
      <xdr:colOff>561975</xdr:colOff>
      <xdr:row>13</xdr:row>
      <xdr:rowOff>28575</xdr:rowOff>
    </xdr:to>
    <xdr:sp>
      <xdr:nvSpPr>
        <xdr:cNvPr id="19" name="Text Box 29"/>
        <xdr:cNvSpPr txBox="1">
          <a:spLocks noChangeArrowheads="1"/>
        </xdr:cNvSpPr>
      </xdr:nvSpPr>
      <xdr:spPr>
        <a:xfrm>
          <a:off x="5219700" y="1609725"/>
          <a:ext cx="3057525" cy="733425"/>
        </a:xfrm>
        <a:prstGeom prst="rect">
          <a:avLst/>
        </a:prstGeom>
        <a:solidFill>
          <a:srgbClr val="FFCC00"/>
        </a:solidFill>
        <a:ln w="19050" cmpd="sng">
          <a:solidFill>
            <a:srgbClr val="000000"/>
          </a:solidFill>
          <a:headEnd type="none"/>
          <a:tailEnd type="none"/>
        </a:ln>
      </xdr:spPr>
      <xdr:txBody>
        <a:bodyPr vertOverflow="clip" wrap="square"/>
        <a:p>
          <a:pPr algn="l">
            <a:defRPr/>
          </a:pPr>
          <a:r>
            <a:rPr lang="en-US" cap="none" sz="1800" b="0" i="0" u="none" baseline="0">
              <a:solidFill>
                <a:srgbClr val="000000"/>
              </a:solidFill>
              <a:latin typeface="Arial"/>
              <a:ea typeface="Arial"/>
              <a:cs typeface="Arial"/>
            </a:rPr>
            <a:t>Bosch Rexroth 2010 Profile  Deflection Calculator</a:t>
          </a:r>
          <a:r>
            <a:rPr lang="en-US" cap="none" sz="1800" b="0" i="0" u="none" baseline="0">
              <a:solidFill>
                <a:srgbClr val="FF66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twoCellAnchor>
  <xdr:twoCellAnchor>
    <xdr:from>
      <xdr:col>0</xdr:col>
      <xdr:colOff>323850</xdr:colOff>
      <xdr:row>3</xdr:row>
      <xdr:rowOff>209550</xdr:rowOff>
    </xdr:from>
    <xdr:to>
      <xdr:col>0</xdr:col>
      <xdr:colOff>438150</xdr:colOff>
      <xdr:row>3</xdr:row>
      <xdr:rowOff>552450</xdr:rowOff>
    </xdr:to>
    <xdr:sp>
      <xdr:nvSpPr>
        <xdr:cNvPr id="20" name="Rectangle 38"/>
        <xdr:cNvSpPr>
          <a:spLocks/>
        </xdr:cNvSpPr>
      </xdr:nvSpPr>
      <xdr:spPr>
        <a:xfrm>
          <a:off x="323850" y="971550"/>
          <a:ext cx="114300" cy="3429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3</xdr:row>
      <xdr:rowOff>104775</xdr:rowOff>
    </xdr:from>
    <xdr:to>
      <xdr:col>0</xdr:col>
      <xdr:colOff>257175</xdr:colOff>
      <xdr:row>4</xdr:row>
      <xdr:rowOff>76200</xdr:rowOff>
    </xdr:to>
    <xdr:sp>
      <xdr:nvSpPr>
        <xdr:cNvPr id="21" name="Line 36"/>
        <xdr:cNvSpPr>
          <a:spLocks/>
        </xdr:cNvSpPr>
      </xdr:nvSpPr>
      <xdr:spPr>
        <a:xfrm>
          <a:off x="257175" y="866775"/>
          <a:ext cx="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4</xdr:row>
      <xdr:rowOff>76200</xdr:rowOff>
    </xdr:from>
    <xdr:to>
      <xdr:col>0</xdr:col>
      <xdr:colOff>666750</xdr:colOff>
      <xdr:row>4</xdr:row>
      <xdr:rowOff>76200</xdr:rowOff>
    </xdr:to>
    <xdr:sp>
      <xdr:nvSpPr>
        <xdr:cNvPr id="22" name="Line 37"/>
        <xdr:cNvSpPr>
          <a:spLocks/>
        </xdr:cNvSpPr>
      </xdr:nvSpPr>
      <xdr:spPr>
        <a:xfrm>
          <a:off x="257175" y="139065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57150</xdr:colOff>
      <xdr:row>3</xdr:row>
      <xdr:rowOff>9525</xdr:rowOff>
    </xdr:from>
    <xdr:to>
      <xdr:col>3</xdr:col>
      <xdr:colOff>638175</xdr:colOff>
      <xdr:row>3</xdr:row>
      <xdr:rowOff>485775</xdr:rowOff>
    </xdr:to>
    <xdr:pic>
      <xdr:nvPicPr>
        <xdr:cNvPr id="23" name="Picture 44" descr="\\Jim's desktop\d\My Photos\Bending x.TIF"/>
        <xdr:cNvPicPr preferRelativeResize="1">
          <a:picLocks noChangeAspect="1"/>
        </xdr:cNvPicPr>
      </xdr:nvPicPr>
      <xdr:blipFill>
        <a:blip r:embed="rId1"/>
        <a:stretch>
          <a:fillRect/>
        </a:stretch>
      </xdr:blipFill>
      <xdr:spPr>
        <a:xfrm>
          <a:off x="2886075" y="771525"/>
          <a:ext cx="581025" cy="476250"/>
        </a:xfrm>
        <a:prstGeom prst="rect">
          <a:avLst/>
        </a:prstGeom>
        <a:noFill/>
        <a:ln w="9525" cmpd="sng">
          <a:noFill/>
        </a:ln>
      </xdr:spPr>
    </xdr:pic>
    <xdr:clientData/>
  </xdr:twoCellAnchor>
  <xdr:twoCellAnchor editAs="oneCell">
    <xdr:from>
      <xdr:col>4</xdr:col>
      <xdr:colOff>76200</xdr:colOff>
      <xdr:row>3</xdr:row>
      <xdr:rowOff>9525</xdr:rowOff>
    </xdr:from>
    <xdr:to>
      <xdr:col>4</xdr:col>
      <xdr:colOff>714375</xdr:colOff>
      <xdr:row>3</xdr:row>
      <xdr:rowOff>466725</xdr:rowOff>
    </xdr:to>
    <xdr:pic>
      <xdr:nvPicPr>
        <xdr:cNvPr id="24" name="Picture 45" descr="\\Jim's desktop\d\My Photos\Bending y.TIF"/>
        <xdr:cNvPicPr preferRelativeResize="1">
          <a:picLocks noChangeAspect="1"/>
        </xdr:cNvPicPr>
      </xdr:nvPicPr>
      <xdr:blipFill>
        <a:blip r:embed="rId2"/>
        <a:stretch>
          <a:fillRect/>
        </a:stretch>
      </xdr:blipFill>
      <xdr:spPr>
        <a:xfrm>
          <a:off x="3590925" y="771525"/>
          <a:ext cx="638175" cy="457200"/>
        </a:xfrm>
        <a:prstGeom prst="rect">
          <a:avLst/>
        </a:prstGeom>
        <a:noFill/>
        <a:ln w="9525" cmpd="sng">
          <a:noFill/>
        </a:ln>
      </xdr:spPr>
    </xdr:pic>
    <xdr:clientData/>
  </xdr:twoCellAnchor>
  <xdr:twoCellAnchor editAs="oneCell">
    <xdr:from>
      <xdr:col>7</xdr:col>
      <xdr:colOff>57150</xdr:colOff>
      <xdr:row>3</xdr:row>
      <xdr:rowOff>9525</xdr:rowOff>
    </xdr:from>
    <xdr:to>
      <xdr:col>7</xdr:col>
      <xdr:colOff>638175</xdr:colOff>
      <xdr:row>3</xdr:row>
      <xdr:rowOff>485775</xdr:rowOff>
    </xdr:to>
    <xdr:pic>
      <xdr:nvPicPr>
        <xdr:cNvPr id="25" name="Picture 46" descr="\\Jim's desktop\d\My Photos\Bending x.TIF"/>
        <xdr:cNvPicPr preferRelativeResize="1">
          <a:picLocks noChangeAspect="1"/>
        </xdr:cNvPicPr>
      </xdr:nvPicPr>
      <xdr:blipFill>
        <a:blip r:embed="rId1"/>
        <a:stretch>
          <a:fillRect/>
        </a:stretch>
      </xdr:blipFill>
      <xdr:spPr>
        <a:xfrm>
          <a:off x="5724525" y="771525"/>
          <a:ext cx="581025" cy="476250"/>
        </a:xfrm>
        <a:prstGeom prst="rect">
          <a:avLst/>
        </a:prstGeom>
        <a:noFill/>
        <a:ln w="9525" cmpd="sng">
          <a:noFill/>
        </a:ln>
      </xdr:spPr>
    </xdr:pic>
    <xdr:clientData/>
  </xdr:twoCellAnchor>
  <xdr:twoCellAnchor editAs="oneCell">
    <xdr:from>
      <xdr:col>8</xdr:col>
      <xdr:colOff>47625</xdr:colOff>
      <xdr:row>3</xdr:row>
      <xdr:rowOff>9525</xdr:rowOff>
    </xdr:from>
    <xdr:to>
      <xdr:col>8</xdr:col>
      <xdr:colOff>685800</xdr:colOff>
      <xdr:row>3</xdr:row>
      <xdr:rowOff>466725</xdr:rowOff>
    </xdr:to>
    <xdr:pic>
      <xdr:nvPicPr>
        <xdr:cNvPr id="26" name="Picture 47" descr="\\Jim's desktop\d\My Photos\Bending y.TIF"/>
        <xdr:cNvPicPr preferRelativeResize="1">
          <a:picLocks noChangeAspect="1"/>
        </xdr:cNvPicPr>
      </xdr:nvPicPr>
      <xdr:blipFill>
        <a:blip r:embed="rId2"/>
        <a:stretch>
          <a:fillRect/>
        </a:stretch>
      </xdr:blipFill>
      <xdr:spPr>
        <a:xfrm>
          <a:off x="6400800" y="771525"/>
          <a:ext cx="638175" cy="457200"/>
        </a:xfrm>
        <a:prstGeom prst="rect">
          <a:avLst/>
        </a:prstGeom>
        <a:noFill/>
        <a:ln w="9525" cmpd="sng">
          <a:noFill/>
        </a:ln>
      </xdr:spPr>
    </xdr:pic>
    <xdr:clientData/>
  </xdr:twoCellAnchor>
  <xdr:twoCellAnchor>
    <xdr:from>
      <xdr:col>4</xdr:col>
      <xdr:colOff>666750</xdr:colOff>
      <xdr:row>4</xdr:row>
      <xdr:rowOff>104775</xdr:rowOff>
    </xdr:from>
    <xdr:to>
      <xdr:col>6</xdr:col>
      <xdr:colOff>152400</xdr:colOff>
      <xdr:row>7</xdr:row>
      <xdr:rowOff>28575</xdr:rowOff>
    </xdr:to>
    <xdr:sp>
      <xdr:nvSpPr>
        <xdr:cNvPr id="27" name="Text Box 48"/>
        <xdr:cNvSpPr txBox="1">
          <a:spLocks noChangeArrowheads="1"/>
        </xdr:cNvSpPr>
      </xdr:nvSpPr>
      <xdr:spPr>
        <a:xfrm>
          <a:off x="4181475" y="1419225"/>
          <a:ext cx="952500" cy="523875"/>
        </a:xfrm>
        <a:prstGeom prst="rect">
          <a:avLst/>
        </a:prstGeom>
        <a:solidFill>
          <a:srgbClr val="FF99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FFFF"/>
              </a:solidFill>
              <a:latin typeface="Arial"/>
              <a:ea typeface="Arial"/>
              <a:cs typeface="Arial"/>
            </a:rPr>
            <a:t>width = plane perpendicular to force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102"/>
  <sheetViews>
    <sheetView tabSelected="1" zoomScale="110" zoomScaleNormal="110" zoomScalePageLayoutView="0" workbookViewId="0" topLeftCell="A1">
      <selection activeCell="K21" sqref="K21"/>
    </sheetView>
  </sheetViews>
  <sheetFormatPr defaultColWidth="9.140625" defaultRowHeight="12.75"/>
  <cols>
    <col min="1" max="3" width="14.140625" style="0" customWidth="1"/>
    <col min="4" max="4" width="10.28125" style="0" customWidth="1"/>
    <col min="5" max="5" width="11.7109375" style="1" customWidth="1"/>
    <col min="6" max="8" width="10.28125" style="0" customWidth="1"/>
    <col min="9" max="9" width="11.28125" style="0" customWidth="1"/>
    <col min="11" max="11" width="11.7109375" style="0" customWidth="1"/>
  </cols>
  <sheetData>
    <row r="1" spans="1:14" ht="25.5">
      <c r="A1" s="4" t="s">
        <v>82</v>
      </c>
      <c r="B1" s="64" t="s">
        <v>80</v>
      </c>
      <c r="C1" s="64" t="s">
        <v>81</v>
      </c>
      <c r="D1" s="29" t="s">
        <v>83</v>
      </c>
      <c r="E1" s="29" t="s">
        <v>84</v>
      </c>
      <c r="F1" s="29" t="s">
        <v>25</v>
      </c>
      <c r="G1" s="29" t="s">
        <v>55</v>
      </c>
      <c r="H1" s="27" t="s">
        <v>84</v>
      </c>
      <c r="I1" s="27" t="s">
        <v>84</v>
      </c>
      <c r="J1" s="27" t="s">
        <v>25</v>
      </c>
      <c r="K1" s="27" t="s">
        <v>55</v>
      </c>
      <c r="L1" s="2"/>
      <c r="M1" s="2"/>
      <c r="N1" s="2"/>
    </row>
    <row r="2" spans="1:14" ht="18.75" customHeight="1">
      <c r="A2" s="4" t="s">
        <v>79</v>
      </c>
      <c r="B2" s="29" t="s">
        <v>8</v>
      </c>
      <c r="C2" s="29" t="s">
        <v>8</v>
      </c>
      <c r="D2" s="29" t="s">
        <v>68</v>
      </c>
      <c r="E2" s="29" t="s">
        <v>67</v>
      </c>
      <c r="F2" s="29" t="s">
        <v>54</v>
      </c>
      <c r="G2" s="29" t="s">
        <v>75</v>
      </c>
      <c r="H2" s="27" t="s">
        <v>69</v>
      </c>
      <c r="I2" s="27" t="s">
        <v>70</v>
      </c>
      <c r="J2" s="27" t="s">
        <v>57</v>
      </c>
      <c r="K2" s="27" t="s">
        <v>78</v>
      </c>
      <c r="L2" s="2"/>
      <c r="M2" s="2"/>
      <c r="N2" s="2"/>
    </row>
    <row r="3" spans="1:14" ht="15.75" customHeight="1">
      <c r="A3" s="63" t="str">
        <f>INDEX(Data!$A$3:$K$188,MATCH($C13,Data!$A$3:$A$188,0),2)</f>
        <v>45x90</v>
      </c>
      <c r="B3" s="51">
        <f>INDEX(Data!$A$3:$K$188,MATCH($C13,Data!$A$3:$A$188,0),3)</f>
        <v>45</v>
      </c>
      <c r="C3" s="51">
        <f>INDEX(Data!$A$3:$K$188,MATCH($C13,Data!$A$3:$A$188,0),4)</f>
        <v>90</v>
      </c>
      <c r="D3" s="51">
        <f>INDEX(Data!$A$3:$K$188,MATCH($C13,Data!$A$3:$A$188,0),5)</f>
        <v>81.84</v>
      </c>
      <c r="E3" s="51">
        <f>INDEX(Data!$A$3:$K$188,MATCH($C13,Data!$A$3:$A$188,0),6)</f>
        <v>23.4</v>
      </c>
      <c r="F3" s="51">
        <f>INDEX(Data!$A$3:$K$188,MATCH($C13,Data!$A$3:$A$188,0),10)</f>
        <v>3</v>
      </c>
      <c r="G3" s="52">
        <f>INDEX(Data!$A$3:$K$188,MATCH($C13,Data!$A$3:$A$188,0),11)</f>
        <v>70000</v>
      </c>
      <c r="H3" s="51">
        <f>SUM(D3/41.62)</f>
        <v>1.9663623258049017</v>
      </c>
      <c r="I3" s="51">
        <f>SUM(E3/41.62)</f>
        <v>0.5622296972609322</v>
      </c>
      <c r="J3" s="51">
        <f>SUM((F3*2.20462)*0.3048)</f>
        <v>2.0159045279999996</v>
      </c>
      <c r="K3" s="28" t="s">
        <v>56</v>
      </c>
      <c r="L3" s="2"/>
      <c r="M3" s="2"/>
      <c r="N3" s="2"/>
    </row>
    <row r="4" spans="1:14" s="67" customFormat="1" ht="43.5" customHeight="1">
      <c r="A4" s="53"/>
      <c r="B4" s="54"/>
      <c r="C4" s="54"/>
      <c r="D4" s="51"/>
      <c r="E4" s="51"/>
      <c r="F4" s="54"/>
      <c r="G4" s="55"/>
      <c r="H4" s="51"/>
      <c r="I4" s="51"/>
      <c r="J4" s="54"/>
      <c r="K4" s="5"/>
      <c r="L4" s="2"/>
      <c r="M4" s="2"/>
      <c r="N4" s="2"/>
    </row>
    <row r="5" spans="1:14" ht="15.75" customHeight="1">
      <c r="A5" s="2"/>
      <c r="B5" s="2"/>
      <c r="C5" s="2"/>
      <c r="D5" s="8"/>
      <c r="E5" s="6"/>
      <c r="F5" s="2"/>
      <c r="G5" s="2"/>
      <c r="H5" s="2"/>
      <c r="I5" s="2"/>
      <c r="J5" s="2"/>
      <c r="K5" s="2"/>
      <c r="L5" s="2"/>
      <c r="M5" s="2"/>
      <c r="N5" s="2"/>
    </row>
    <row r="6" spans="1:14" ht="15.75" customHeight="1">
      <c r="A6" s="2"/>
      <c r="B6" s="48" t="s">
        <v>102</v>
      </c>
      <c r="C6" s="2"/>
      <c r="D6" s="2" t="s">
        <v>1</v>
      </c>
      <c r="E6" s="2" t="s">
        <v>0</v>
      </c>
      <c r="F6" s="2"/>
      <c r="G6" s="2"/>
      <c r="H6" s="2"/>
      <c r="I6" s="2"/>
      <c r="J6" s="2"/>
      <c r="K6" s="2"/>
      <c r="L6" s="2"/>
      <c r="M6" s="2"/>
      <c r="N6" s="2"/>
    </row>
    <row r="7" spans="1:14" ht="15.75" customHeight="1">
      <c r="A7" s="2"/>
      <c r="B7" s="2"/>
      <c r="C7" s="2"/>
      <c r="D7" s="2"/>
      <c r="E7" s="2"/>
      <c r="F7" s="58"/>
      <c r="G7" s="2"/>
      <c r="H7" s="2"/>
      <c r="I7" s="2"/>
      <c r="J7" s="2"/>
      <c r="K7" s="2"/>
      <c r="L7" s="2"/>
      <c r="M7" s="2"/>
      <c r="N7" s="2"/>
    </row>
    <row r="8" spans="1:14" ht="15.75" customHeight="1">
      <c r="A8" s="7"/>
      <c r="B8" s="59" t="s">
        <v>85</v>
      </c>
      <c r="C8" s="2"/>
      <c r="D8" s="2"/>
      <c r="E8" s="2"/>
      <c r="F8" s="2"/>
      <c r="G8" s="2"/>
      <c r="H8" s="2"/>
      <c r="I8" s="2"/>
      <c r="J8" s="2"/>
      <c r="K8" s="2"/>
      <c r="L8" s="2"/>
      <c r="M8" s="2"/>
      <c r="N8" s="2"/>
    </row>
    <row r="9" spans="1:14" ht="15.75" customHeight="1" hidden="1">
      <c r="A9" s="7" t="s">
        <v>2</v>
      </c>
      <c r="B9" s="60"/>
      <c r="C9" s="2"/>
      <c r="D9" s="2"/>
      <c r="E9" s="2"/>
      <c r="F9" s="2"/>
      <c r="G9" s="2"/>
      <c r="H9" s="2"/>
      <c r="I9" s="2"/>
      <c r="J9" s="2"/>
      <c r="K9" s="2"/>
      <c r="L9" s="2"/>
      <c r="M9" s="2"/>
      <c r="N9" s="2"/>
    </row>
    <row r="10" spans="1:14" ht="15.75" customHeight="1" hidden="1">
      <c r="A10" s="7"/>
      <c r="B10" s="60"/>
      <c r="C10" s="2"/>
      <c r="D10" s="2"/>
      <c r="E10" s="2"/>
      <c r="F10" s="2"/>
      <c r="G10" s="2"/>
      <c r="H10" s="2"/>
      <c r="I10" s="2"/>
      <c r="J10" s="2"/>
      <c r="K10" s="2"/>
      <c r="L10" s="2"/>
      <c r="M10" s="2"/>
      <c r="N10" s="2"/>
    </row>
    <row r="11" spans="1:14" ht="15.75" customHeight="1" hidden="1">
      <c r="A11" s="7"/>
      <c r="B11" s="60"/>
      <c r="C11" s="2"/>
      <c r="D11" s="2"/>
      <c r="E11" s="14" t="s">
        <v>3</v>
      </c>
      <c r="F11" s="2"/>
      <c r="G11" s="2"/>
      <c r="H11" s="2" t="s">
        <v>4</v>
      </c>
      <c r="I11" s="2"/>
      <c r="J11" s="2"/>
      <c r="K11" s="2"/>
      <c r="L11" s="2"/>
      <c r="M11" s="2"/>
      <c r="N11" s="2"/>
    </row>
    <row r="12" spans="1:14" ht="15.75" customHeight="1" hidden="1">
      <c r="A12" s="7"/>
      <c r="B12" s="60"/>
      <c r="C12" s="2"/>
      <c r="D12" s="2" t="s">
        <v>5</v>
      </c>
      <c r="E12" s="14" t="s">
        <v>6</v>
      </c>
      <c r="F12" s="57">
        <v>2</v>
      </c>
      <c r="G12" s="2"/>
      <c r="H12" s="2"/>
      <c r="I12" s="2"/>
      <c r="J12" s="2"/>
      <c r="K12" s="2"/>
      <c r="L12" s="2"/>
      <c r="M12" s="2"/>
      <c r="N12" s="2"/>
    </row>
    <row r="13" spans="1:14" ht="15.75" customHeight="1">
      <c r="A13" s="7"/>
      <c r="B13" s="61" t="s">
        <v>86</v>
      </c>
      <c r="C13" s="11">
        <v>61</v>
      </c>
      <c r="D13" s="2"/>
      <c r="E13" s="14"/>
      <c r="F13" s="2"/>
      <c r="G13" s="2"/>
      <c r="H13" s="2"/>
      <c r="I13" s="2"/>
      <c r="J13" s="2"/>
      <c r="K13" s="2"/>
      <c r="L13" s="2"/>
      <c r="M13" s="2"/>
      <c r="N13" s="2"/>
    </row>
    <row r="14" spans="1:14" ht="15.75" customHeight="1" thickBot="1">
      <c r="A14" s="7"/>
      <c r="B14" s="61" t="s">
        <v>87</v>
      </c>
      <c r="C14" s="15">
        <v>48</v>
      </c>
      <c r="D14" s="10" t="s">
        <v>7</v>
      </c>
      <c r="E14" s="46">
        <f>ROUNDDOWN(C14*25.4,2)</f>
        <v>1219.2</v>
      </c>
      <c r="F14" s="47" t="s">
        <v>8</v>
      </c>
      <c r="G14" s="2"/>
      <c r="H14" s="68"/>
      <c r="I14" s="69" t="s">
        <v>192</v>
      </c>
      <c r="J14" s="70"/>
      <c r="K14" s="2"/>
      <c r="L14" s="2"/>
      <c r="M14" s="2"/>
      <c r="N14" s="2"/>
    </row>
    <row r="15" spans="1:14" ht="15.75" customHeight="1">
      <c r="A15" s="7"/>
      <c r="B15" s="61" t="s">
        <v>88</v>
      </c>
      <c r="C15" s="15">
        <v>100</v>
      </c>
      <c r="D15" s="10" t="s">
        <v>9</v>
      </c>
      <c r="E15" s="46">
        <f>ROUNDDOWN(C15*4.448,2)</f>
        <v>444.8</v>
      </c>
      <c r="F15" s="47" t="s">
        <v>10</v>
      </c>
      <c r="G15" s="2"/>
      <c r="H15" s="2"/>
      <c r="I15" s="2"/>
      <c r="J15" s="6"/>
      <c r="K15" s="2"/>
      <c r="L15" s="2"/>
      <c r="M15" s="2"/>
      <c r="N15" s="2"/>
    </row>
    <row r="16" spans="1:14" ht="15.75" customHeight="1">
      <c r="A16" s="2"/>
      <c r="B16" s="2"/>
      <c r="C16" s="2"/>
      <c r="D16" s="7"/>
      <c r="E16" s="7"/>
      <c r="F16" s="2"/>
      <c r="G16" s="20" t="s">
        <v>96</v>
      </c>
      <c r="H16" s="20" t="s">
        <v>33</v>
      </c>
      <c r="I16" s="20" t="s">
        <v>101</v>
      </c>
      <c r="J16" s="2"/>
      <c r="K16" s="2"/>
      <c r="L16" s="2"/>
      <c r="M16" s="2"/>
      <c r="N16" s="2"/>
    </row>
    <row r="17" spans="1:14" ht="15.75" customHeight="1">
      <c r="A17" s="2"/>
      <c r="B17" s="49" t="s">
        <v>11</v>
      </c>
      <c r="C17" s="9">
        <f>ROUNDDOWN((C15*4.448*(C14*25.4)^3)/((3*E)*(IF(F12&lt;&gt;2,D3,E3))*(10^4))/25.4,3)</f>
        <v>0.645</v>
      </c>
      <c r="D17" s="10" t="s">
        <v>7</v>
      </c>
      <c r="E17" s="56">
        <f>ROUNDDOWN((C15*4.448*(C14*25.4)^3)/((3*E)*(IF(F12&lt;&gt;2,D3,E3))*(10^4)),2)</f>
        <v>16.4</v>
      </c>
      <c r="F17" s="47" t="s">
        <v>8</v>
      </c>
      <c r="G17" s="18">
        <f>E17/IF(F12&lt;&gt;2,B3,C3)</f>
        <v>0.1822222222222222</v>
      </c>
      <c r="H17" s="19" t="str">
        <f>IF(G17&lt;=0.1,"Pass","FAIL")</f>
        <v>FAIL</v>
      </c>
      <c r="I17" s="2"/>
      <c r="J17" s="2"/>
      <c r="K17" s="2"/>
      <c r="L17" s="2"/>
      <c r="M17" s="2"/>
      <c r="N17" s="2"/>
    </row>
    <row r="18" spans="1:14" ht="15.75" customHeight="1">
      <c r="A18" s="2"/>
      <c r="B18" s="49" t="s">
        <v>12</v>
      </c>
      <c r="C18" s="9">
        <f>ROUNDDOWN((C15*4.448*(C14*25.4)^3)/((48*E)*(IF(F12&lt;&gt;2,D3,E3))*(10^4))/25.4,3)</f>
        <v>0.04</v>
      </c>
      <c r="D18" s="10" t="s">
        <v>7</v>
      </c>
      <c r="E18" s="56">
        <f>ROUNDDOWN((C15*4.448*(C14*25.4)^3)/((48*E)*(IF(F12&lt;&gt;2,D3,E3))*(10^4)),2)</f>
        <v>1.02</v>
      </c>
      <c r="F18" s="47" t="s">
        <v>8</v>
      </c>
      <c r="G18" s="18">
        <f>E18/IF(F12&lt;&gt;2,B3,C3)</f>
        <v>0.011333333333333334</v>
      </c>
      <c r="H18" s="19" t="str">
        <f>IF(G18&lt;=0.1,"Pass","FAIL")</f>
        <v>Pass</v>
      </c>
      <c r="I18" s="2"/>
      <c r="J18" s="2"/>
      <c r="K18" s="2"/>
      <c r="L18" s="2"/>
      <c r="M18" s="2"/>
      <c r="N18" s="2"/>
    </row>
    <row r="19" spans="1:14" ht="15.75" customHeight="1" hidden="1">
      <c r="A19" s="2"/>
      <c r="B19" s="5" t="s">
        <v>13</v>
      </c>
      <c r="C19" s="9" t="e">
        <f>ROUNDDOWN((C16*4.448*(C15*25.4)^3)/((48*E)*(IF(F13&lt;&gt;2,D5,E5))*(10^4))/25.4,3)</f>
        <v>#DIV/0!</v>
      </c>
      <c r="D19" s="10" t="s">
        <v>7</v>
      </c>
      <c r="E19" s="56" t="e">
        <f>ROUNDDOWN((C16*4.448*(C15*25.4)^3)/((48*E)*(IF(F13&lt;&gt;2,D5,E5))*(10^4)),2)</f>
        <v>#DIV/0!</v>
      </c>
      <c r="F19" s="47" t="s">
        <v>8</v>
      </c>
      <c r="G19" s="18" t="e">
        <f>E19/IF(F13&lt;&gt;2,B5,C5)</f>
        <v>#DIV/0!</v>
      </c>
      <c r="H19" s="19" t="e">
        <f>IF(G19&lt;=0.1,"Pass","FAIL")</f>
        <v>#DIV/0!</v>
      </c>
      <c r="I19" s="2"/>
      <c r="J19" s="2"/>
      <c r="K19" s="2"/>
      <c r="L19" s="2"/>
      <c r="M19" s="2"/>
      <c r="N19" s="2"/>
    </row>
    <row r="20" spans="1:14" ht="15.75" customHeight="1">
      <c r="A20" s="2"/>
      <c r="B20" s="49" t="s">
        <v>13</v>
      </c>
      <c r="C20" s="9">
        <f>ROUNDDOWN((C15*4.448*(C14*25.4)^3)/((192*E)*(IF(F12&lt;&gt;2,D3,E3))*(10^4))/25.4,3)</f>
        <v>0.01</v>
      </c>
      <c r="D20" s="10" t="s">
        <v>7</v>
      </c>
      <c r="E20" s="56">
        <f>ROUNDDOWN((C15*4.448*(C14*25.4)^3)/((192*E)*(IF(F12&lt;&gt;2,D3,E3))*(10^4)),2)</f>
        <v>0.25</v>
      </c>
      <c r="F20" s="47" t="s">
        <v>8</v>
      </c>
      <c r="G20" s="18">
        <f>E20/IF(F12&lt;&gt;2,B3,C3)</f>
        <v>0.002777777777777778</v>
      </c>
      <c r="H20" s="19" t="str">
        <f>IF(G20&lt;=0.1,"Pass","FAIL")</f>
        <v>Pass</v>
      </c>
      <c r="I20" s="2"/>
      <c r="J20" s="2"/>
      <c r="K20" s="2"/>
      <c r="L20" s="2"/>
      <c r="M20" s="2"/>
      <c r="N20" s="2"/>
    </row>
    <row r="21" spans="1:14" ht="15.75" customHeight="1">
      <c r="A21" s="2"/>
      <c r="B21" s="2"/>
      <c r="C21" s="2"/>
      <c r="D21" s="2"/>
      <c r="E21" s="6"/>
      <c r="F21" s="2"/>
      <c r="G21" s="2"/>
      <c r="H21" s="6"/>
      <c r="I21" s="2"/>
      <c r="J21" s="2"/>
      <c r="K21" s="2"/>
      <c r="L21" s="2"/>
      <c r="M21" s="2"/>
      <c r="N21" s="2"/>
    </row>
    <row r="22" spans="1:14" ht="15.75" customHeight="1">
      <c r="A22" s="2"/>
      <c r="B22" s="49" t="s">
        <v>14</v>
      </c>
      <c r="C22" s="9">
        <f>ROUNDDOWN((C14*25.4/1000)*W*9.807*0.2248,2)</f>
        <v>8.06</v>
      </c>
      <c r="D22" s="10" t="s">
        <v>9</v>
      </c>
      <c r="E22" s="56">
        <f>ROUNDDOWN((C14*25.4/1000)*W,2)</f>
        <v>3.65</v>
      </c>
      <c r="F22" s="47" t="s">
        <v>15</v>
      </c>
      <c r="G22" s="2"/>
      <c r="H22" s="2"/>
      <c r="I22" s="2"/>
      <c r="J22" s="2"/>
      <c r="K22" s="2"/>
      <c r="L22" s="2"/>
      <c r="M22" s="2"/>
      <c r="N22" s="2"/>
    </row>
    <row r="23" spans="1:14" ht="15.75" customHeight="1">
      <c r="A23" s="2"/>
      <c r="B23" s="49" t="s">
        <v>16</v>
      </c>
      <c r="C23" s="16" t="str">
        <f>ROUNDDOWN(B3/25.4,3)&amp;D12&amp;ROUNDDOWN(C3/25.4,3)</f>
        <v>1.771 X 3.543</v>
      </c>
      <c r="D23" s="10" t="s">
        <v>7</v>
      </c>
      <c r="E23" s="62" t="str">
        <f>B3&amp;D12&amp;C3</f>
        <v>45 X 90</v>
      </c>
      <c r="F23" s="47" t="s">
        <v>8</v>
      </c>
      <c r="G23" s="2"/>
      <c r="H23" s="2"/>
      <c r="I23" s="2"/>
      <c r="J23" s="2"/>
      <c r="K23" s="2"/>
      <c r="L23" s="2"/>
      <c r="M23" s="2"/>
      <c r="N23" s="2"/>
    </row>
    <row r="24" spans="1:14" ht="15.75" customHeight="1">
      <c r="A24" s="2"/>
      <c r="B24" s="2"/>
      <c r="C24" s="2"/>
      <c r="D24" s="2"/>
      <c r="E24" s="6"/>
      <c r="F24" s="2"/>
      <c r="G24" s="2"/>
      <c r="H24" s="2"/>
      <c r="I24" s="2"/>
      <c r="J24" s="2"/>
      <c r="K24" s="2"/>
      <c r="L24" s="2"/>
      <c r="M24" s="2"/>
      <c r="N24" s="2"/>
    </row>
    <row r="25" spans="1:14" ht="12.75">
      <c r="A25" s="2"/>
      <c r="B25" s="2"/>
      <c r="C25" s="2"/>
      <c r="D25" s="2"/>
      <c r="E25" s="6"/>
      <c r="F25" s="2"/>
      <c r="G25" s="2"/>
      <c r="H25" s="2"/>
      <c r="I25" s="2"/>
      <c r="J25" s="2"/>
      <c r="K25" s="2"/>
      <c r="L25" s="2"/>
      <c r="M25" s="2"/>
      <c r="N25" s="2"/>
    </row>
    <row r="26" spans="1:14" ht="12.75">
      <c r="A26" s="2"/>
      <c r="B26" s="2"/>
      <c r="C26" s="2"/>
      <c r="D26" s="2"/>
      <c r="E26" s="6"/>
      <c r="F26" s="2"/>
      <c r="G26" s="2"/>
      <c r="H26" s="2"/>
      <c r="I26" s="2"/>
      <c r="J26" s="2"/>
      <c r="K26" s="2"/>
      <c r="L26" s="2"/>
      <c r="M26" s="2"/>
      <c r="N26" s="2"/>
    </row>
    <row r="27" spans="1:14" ht="15.75" customHeight="1">
      <c r="A27" s="2"/>
      <c r="B27" s="2"/>
      <c r="C27" s="2"/>
      <c r="D27" s="2"/>
      <c r="E27" s="6"/>
      <c r="F27" s="2"/>
      <c r="G27" s="2"/>
      <c r="H27" s="2"/>
      <c r="I27" s="2"/>
      <c r="J27" s="2"/>
      <c r="K27" s="2"/>
      <c r="L27" s="2"/>
      <c r="M27" s="2"/>
      <c r="N27" s="2"/>
    </row>
    <row r="28" spans="1:14" ht="15.75" customHeight="1">
      <c r="A28" s="2"/>
      <c r="B28" s="2"/>
      <c r="C28" s="2"/>
      <c r="D28" s="2"/>
      <c r="E28" s="6"/>
      <c r="F28" s="2"/>
      <c r="G28" s="2"/>
      <c r="H28" s="2"/>
      <c r="I28" s="2"/>
      <c r="J28" s="2"/>
      <c r="K28" s="2"/>
      <c r="L28" s="2"/>
      <c r="M28" s="2"/>
      <c r="N28" s="2"/>
    </row>
    <row r="29" spans="1:14" ht="15.75" customHeight="1">
      <c r="A29" s="2"/>
      <c r="B29" s="2"/>
      <c r="C29" s="2"/>
      <c r="D29" s="2"/>
      <c r="E29" s="6"/>
      <c r="F29" s="2"/>
      <c r="G29" s="2"/>
      <c r="H29" s="2"/>
      <c r="I29" s="2"/>
      <c r="J29" s="2"/>
      <c r="K29" s="2"/>
      <c r="L29" s="2"/>
      <c r="M29" s="2"/>
      <c r="N29" s="2"/>
    </row>
    <row r="30" spans="1:14" ht="15.75" customHeight="1">
      <c r="A30" s="2"/>
      <c r="B30" s="2"/>
      <c r="C30" s="2"/>
      <c r="D30" s="2"/>
      <c r="E30" s="6"/>
      <c r="F30" s="2"/>
      <c r="G30" s="2"/>
      <c r="H30" s="2"/>
      <c r="I30" s="2"/>
      <c r="J30" s="2"/>
      <c r="K30" s="2"/>
      <c r="L30" s="2"/>
      <c r="M30" s="2"/>
      <c r="N30" s="2"/>
    </row>
    <row r="31" spans="1:14" ht="15.75" customHeight="1">
      <c r="A31" s="2"/>
      <c r="B31" s="2"/>
      <c r="C31" s="2"/>
      <c r="D31" s="2"/>
      <c r="E31" s="6"/>
      <c r="F31" s="2"/>
      <c r="G31" s="2"/>
      <c r="H31" s="2"/>
      <c r="I31" s="2"/>
      <c r="J31" s="2"/>
      <c r="K31" s="2"/>
      <c r="L31" s="2"/>
      <c r="M31" s="2"/>
      <c r="N31" s="2"/>
    </row>
    <row r="32" spans="1:14" ht="15.75" customHeight="1">
      <c r="A32" s="2"/>
      <c r="B32" s="2"/>
      <c r="C32" s="2"/>
      <c r="D32" s="2"/>
      <c r="E32" s="6"/>
      <c r="F32" s="2"/>
      <c r="G32" s="2"/>
      <c r="H32" s="2"/>
      <c r="I32" s="2"/>
      <c r="J32" s="2"/>
      <c r="K32" s="2"/>
      <c r="L32" s="2"/>
      <c r="M32" s="2"/>
      <c r="N32" s="2"/>
    </row>
    <row r="33" spans="1:14" ht="15.75" customHeight="1">
      <c r="A33" s="2"/>
      <c r="B33" s="2"/>
      <c r="C33" s="2"/>
      <c r="D33" s="2"/>
      <c r="E33" s="6"/>
      <c r="F33" s="2"/>
      <c r="G33" s="2"/>
      <c r="H33" s="2"/>
      <c r="I33" s="2"/>
      <c r="J33" s="2"/>
      <c r="K33" s="2"/>
      <c r="L33" s="2"/>
      <c r="M33" s="2"/>
      <c r="N33" s="2"/>
    </row>
    <row r="34" spans="1:14" ht="15.75" customHeight="1">
      <c r="A34" s="2"/>
      <c r="B34" s="2"/>
      <c r="C34" s="2"/>
      <c r="D34" s="2"/>
      <c r="E34" s="6"/>
      <c r="F34" s="2"/>
      <c r="G34" s="2"/>
      <c r="H34" s="2"/>
      <c r="I34" s="2"/>
      <c r="J34" s="2"/>
      <c r="K34" s="2"/>
      <c r="L34" s="2"/>
      <c r="M34" s="2"/>
      <c r="N34" s="2"/>
    </row>
    <row r="35" spans="1:14" ht="12.75">
      <c r="A35" s="2"/>
      <c r="B35" s="2"/>
      <c r="C35" s="2"/>
      <c r="D35" s="2"/>
      <c r="E35" s="6"/>
      <c r="F35" s="2"/>
      <c r="G35" s="2"/>
      <c r="H35" s="2"/>
      <c r="I35" s="2"/>
      <c r="J35" s="2"/>
      <c r="K35" s="2"/>
      <c r="L35" s="2"/>
      <c r="M35" s="2"/>
      <c r="N35" s="2"/>
    </row>
    <row r="36" spans="1:14" ht="12.75">
      <c r="A36" s="2"/>
      <c r="B36" s="2"/>
      <c r="C36" s="2"/>
      <c r="D36" s="2"/>
      <c r="E36" s="6"/>
      <c r="F36" s="2"/>
      <c r="G36" s="2"/>
      <c r="H36" s="2"/>
      <c r="I36" s="2"/>
      <c r="J36" s="2"/>
      <c r="K36" s="2"/>
      <c r="L36" s="2"/>
      <c r="M36" s="2"/>
      <c r="N36" s="2"/>
    </row>
    <row r="37" spans="1:14" ht="12.75">
      <c r="A37" s="2"/>
      <c r="B37" s="2"/>
      <c r="C37" s="2"/>
      <c r="D37" s="2"/>
      <c r="E37" s="6"/>
      <c r="F37" s="2"/>
      <c r="G37" s="2"/>
      <c r="H37" s="2"/>
      <c r="I37" s="2"/>
      <c r="J37" s="2"/>
      <c r="K37" s="2"/>
      <c r="L37" s="2"/>
      <c r="M37" s="2"/>
      <c r="N37" s="2"/>
    </row>
    <row r="38" spans="1:14" ht="12.75">
      <c r="A38" s="2"/>
      <c r="B38" s="2"/>
      <c r="C38" s="2"/>
      <c r="D38" s="2"/>
      <c r="E38" s="6"/>
      <c r="F38" s="2"/>
      <c r="G38" s="2"/>
      <c r="H38" s="2"/>
      <c r="I38" s="2"/>
      <c r="J38" s="2"/>
      <c r="K38" s="2"/>
      <c r="L38" s="2"/>
      <c r="M38" s="2"/>
      <c r="N38" s="2"/>
    </row>
    <row r="101" ht="12.75">
      <c r="A101" t="s">
        <v>193</v>
      </c>
    </row>
    <row r="102" ht="12.75">
      <c r="A102" t="s">
        <v>194</v>
      </c>
    </row>
  </sheetData>
  <sheetProtection/>
  <printOptions/>
  <pageMargins left="0.75" right="0.75" top="1" bottom="1" header="0.5" footer="0.5"/>
  <pageSetup fitToHeight="1" fitToWidth="1" horizontalDpi="300" verticalDpi="300" orientation="landscape" scale="79" r:id="rId3"/>
  <drawing r:id="rId2"/>
  <legacyDrawing r:id="rId1"/>
</worksheet>
</file>

<file path=xl/worksheets/sheet2.xml><?xml version="1.0" encoding="utf-8"?>
<worksheet xmlns="http://schemas.openxmlformats.org/spreadsheetml/2006/main" xmlns:r="http://schemas.openxmlformats.org/officeDocument/2006/relationships">
  <dimension ref="A1:Z131"/>
  <sheetViews>
    <sheetView zoomScalePageLayoutView="0" workbookViewId="0" topLeftCell="A1">
      <pane ySplit="540" topLeftCell="A88" activePane="bottomLeft" state="split"/>
      <selection pane="topLeft" activeCell="A1" sqref="A1"/>
      <selection pane="bottomLeft" activeCell="L83" sqref="L83"/>
    </sheetView>
  </sheetViews>
  <sheetFormatPr defaultColWidth="9.140625" defaultRowHeight="12.75"/>
  <cols>
    <col min="1" max="1" width="8.8515625" style="13" customWidth="1"/>
    <col min="2" max="2" width="16.421875" style="24" customWidth="1"/>
    <col min="3" max="4" width="10.140625" style="1" customWidth="1"/>
    <col min="5" max="6" width="10.140625" style="40" customWidth="1"/>
    <col min="7" max="10" width="8.8515625" style="40" customWidth="1"/>
    <col min="11" max="20" width="8.8515625" style="1" customWidth="1"/>
  </cols>
  <sheetData>
    <row r="1" spans="1:26" s="3" customFormat="1" ht="12.75">
      <c r="A1" s="12" t="s">
        <v>17</v>
      </c>
      <c r="B1" s="23" t="s">
        <v>16</v>
      </c>
      <c r="C1" s="3" t="s">
        <v>18</v>
      </c>
      <c r="D1" s="3" t="s">
        <v>19</v>
      </c>
      <c r="E1" s="39" t="s">
        <v>20</v>
      </c>
      <c r="F1" s="39" t="s">
        <v>21</v>
      </c>
      <c r="G1" s="39" t="s">
        <v>22</v>
      </c>
      <c r="H1" s="39" t="s">
        <v>23</v>
      </c>
      <c r="I1" s="39" t="s">
        <v>24</v>
      </c>
      <c r="J1" s="39" t="s">
        <v>25</v>
      </c>
      <c r="K1" s="3" t="s">
        <v>26</v>
      </c>
      <c r="L1" s="3" t="s">
        <v>20</v>
      </c>
      <c r="M1" s="3" t="s">
        <v>21</v>
      </c>
      <c r="N1" s="3" t="s">
        <v>22</v>
      </c>
      <c r="O1" s="3" t="s">
        <v>23</v>
      </c>
      <c r="P1" s="3" t="s">
        <v>24</v>
      </c>
      <c r="Q1" s="3" t="s">
        <v>25</v>
      </c>
      <c r="R1" s="3" t="s">
        <v>26</v>
      </c>
      <c r="T1" s="42" t="s">
        <v>71</v>
      </c>
      <c r="U1" s="42" t="s">
        <v>72</v>
      </c>
      <c r="V1" s="42" t="s">
        <v>73</v>
      </c>
      <c r="W1" s="42" t="s">
        <v>74</v>
      </c>
      <c r="X1" s="3" t="s">
        <v>24</v>
      </c>
      <c r="Y1" s="3" t="s">
        <v>25</v>
      </c>
      <c r="Z1" s="3" t="s">
        <v>26</v>
      </c>
    </row>
    <row r="3" spans="1:11" ht="12.75">
      <c r="A3" s="13">
        <v>1</v>
      </c>
      <c r="B3" s="24" t="s">
        <v>27</v>
      </c>
      <c r="C3" s="1">
        <v>11</v>
      </c>
      <c r="D3" s="1">
        <v>20</v>
      </c>
      <c r="E3" s="40">
        <v>0.52</v>
      </c>
      <c r="F3" s="40">
        <v>0.13</v>
      </c>
      <c r="G3" s="40">
        <v>0.7</v>
      </c>
      <c r="H3" s="40">
        <v>0.3</v>
      </c>
      <c r="I3" s="40">
        <v>1</v>
      </c>
      <c r="J3" s="40">
        <v>0.3</v>
      </c>
      <c r="K3" s="1">
        <v>70000</v>
      </c>
    </row>
    <row r="4" spans="1:12" ht="12.75">
      <c r="A4" s="13">
        <f>SUM(A3+1)</f>
        <v>2</v>
      </c>
      <c r="B4" s="24" t="s">
        <v>98</v>
      </c>
      <c r="C4" s="1">
        <v>11</v>
      </c>
      <c r="D4" s="1">
        <v>30</v>
      </c>
      <c r="E4" s="40">
        <v>1.78</v>
      </c>
      <c r="F4" s="40">
        <v>0.24</v>
      </c>
      <c r="G4" s="40">
        <v>1.4</v>
      </c>
      <c r="H4" s="40">
        <v>0.6</v>
      </c>
      <c r="I4" s="40">
        <v>1.7</v>
      </c>
      <c r="J4" s="40">
        <v>0.5</v>
      </c>
      <c r="K4" s="1">
        <v>70000</v>
      </c>
      <c r="L4" s="1" t="s">
        <v>100</v>
      </c>
    </row>
    <row r="5" spans="1:11" ht="12.75">
      <c r="A5" s="13">
        <f aca="true" t="shared" si="0" ref="A5:A97">SUM(A4+1)</f>
        <v>3</v>
      </c>
      <c r="B5" s="24" t="s">
        <v>28</v>
      </c>
      <c r="C5" s="1">
        <v>15</v>
      </c>
      <c r="D5" s="1">
        <v>22.5</v>
      </c>
      <c r="E5" s="40">
        <v>0.81</v>
      </c>
      <c r="F5" s="40">
        <v>0.34</v>
      </c>
      <c r="G5" s="40">
        <v>0.9</v>
      </c>
      <c r="H5" s="40">
        <v>0.6</v>
      </c>
      <c r="I5" s="40">
        <v>1.2</v>
      </c>
      <c r="J5" s="40">
        <v>0.3</v>
      </c>
      <c r="K5" s="1">
        <v>70000</v>
      </c>
    </row>
    <row r="6" spans="1:11" ht="12.75">
      <c r="A6" s="13">
        <f t="shared" si="0"/>
        <v>4</v>
      </c>
      <c r="B6" s="24" t="s">
        <v>181</v>
      </c>
      <c r="C6" s="1">
        <v>15</v>
      </c>
      <c r="D6" s="1">
        <v>120</v>
      </c>
      <c r="E6" s="40">
        <v>110.4</v>
      </c>
      <c r="F6" s="40">
        <v>2.16</v>
      </c>
      <c r="G6" s="40">
        <v>18.4</v>
      </c>
      <c r="H6" s="40" t="s">
        <v>183</v>
      </c>
      <c r="I6" s="40">
        <v>9</v>
      </c>
      <c r="J6" s="40">
        <v>2.43</v>
      </c>
      <c r="K6" s="1">
        <v>70000</v>
      </c>
    </row>
    <row r="7" spans="1:11" ht="12.75">
      <c r="A7" s="13">
        <f t="shared" si="0"/>
        <v>5</v>
      </c>
      <c r="B7" s="24" t="s">
        <v>182</v>
      </c>
      <c r="C7" s="1">
        <v>15</v>
      </c>
      <c r="D7" s="1">
        <v>180</v>
      </c>
      <c r="E7" s="40">
        <v>303.3</v>
      </c>
      <c r="F7" s="40">
        <v>3.14</v>
      </c>
      <c r="I7" s="40">
        <v>4.6</v>
      </c>
      <c r="J7" s="40">
        <v>1.3</v>
      </c>
      <c r="K7" s="1">
        <v>70000</v>
      </c>
    </row>
    <row r="8" spans="1:11" ht="12.75">
      <c r="A8" s="13">
        <f t="shared" si="0"/>
        <v>6</v>
      </c>
      <c r="B8" s="24" t="s">
        <v>43</v>
      </c>
      <c r="C8" s="1">
        <v>22.5</v>
      </c>
      <c r="D8" s="1">
        <v>30</v>
      </c>
      <c r="E8" s="40">
        <v>1.68</v>
      </c>
      <c r="F8" s="40">
        <v>2.97</v>
      </c>
      <c r="G8" s="40">
        <v>1.49</v>
      </c>
      <c r="H8" s="40">
        <v>1.98</v>
      </c>
      <c r="I8" s="40">
        <v>3.2</v>
      </c>
      <c r="J8" s="40">
        <v>0.86</v>
      </c>
      <c r="K8" s="1">
        <v>7000</v>
      </c>
    </row>
    <row r="9" spans="1:12" ht="12.75">
      <c r="A9" s="13">
        <f t="shared" si="0"/>
        <v>7</v>
      </c>
      <c r="B9" s="24" t="s">
        <v>111</v>
      </c>
      <c r="C9" s="1">
        <v>22.5</v>
      </c>
      <c r="D9" s="1">
        <v>45</v>
      </c>
      <c r="E9" s="40">
        <v>10.6</v>
      </c>
      <c r="F9" s="40">
        <v>10.6</v>
      </c>
      <c r="G9" s="40">
        <v>7.3</v>
      </c>
      <c r="H9" s="40">
        <v>7.3</v>
      </c>
      <c r="I9" s="40">
        <v>6.4</v>
      </c>
      <c r="J9" s="40">
        <v>1.7</v>
      </c>
      <c r="K9" s="1">
        <v>70000</v>
      </c>
      <c r="L9" s="1" t="s">
        <v>100</v>
      </c>
    </row>
    <row r="10" spans="1:11" ht="12.75">
      <c r="A10" s="13">
        <f t="shared" si="0"/>
        <v>8</v>
      </c>
      <c r="B10" s="24" t="s">
        <v>29</v>
      </c>
      <c r="C10" s="1">
        <v>22.5</v>
      </c>
      <c r="D10" s="1">
        <v>45</v>
      </c>
      <c r="E10" s="40">
        <v>7.11</v>
      </c>
      <c r="F10" s="40">
        <v>2.91</v>
      </c>
      <c r="G10" s="40">
        <v>3.16</v>
      </c>
      <c r="H10" s="40">
        <v>2.58</v>
      </c>
      <c r="I10" s="40">
        <v>4.6</v>
      </c>
      <c r="J10" s="40">
        <v>1.3</v>
      </c>
      <c r="K10" s="1">
        <v>70000</v>
      </c>
    </row>
    <row r="11" spans="1:11" ht="12.75">
      <c r="A11" s="13">
        <f t="shared" si="0"/>
        <v>9</v>
      </c>
      <c r="B11" s="24" t="s">
        <v>30</v>
      </c>
      <c r="C11" s="1">
        <v>22.5</v>
      </c>
      <c r="D11" s="1">
        <v>180</v>
      </c>
      <c r="E11" s="40">
        <v>581.01</v>
      </c>
      <c r="F11" s="40">
        <v>11.8</v>
      </c>
      <c r="G11" s="40">
        <v>64.56</v>
      </c>
      <c r="H11" s="40">
        <v>10.47</v>
      </c>
      <c r="I11" s="40">
        <v>21.6</v>
      </c>
      <c r="J11" s="40">
        <v>5.8</v>
      </c>
      <c r="K11" s="1">
        <v>70000</v>
      </c>
    </row>
    <row r="12" spans="1:11" ht="12.75">
      <c r="A12" s="13">
        <f t="shared" si="0"/>
        <v>10</v>
      </c>
      <c r="B12" s="24" t="s">
        <v>31</v>
      </c>
      <c r="C12" s="1">
        <v>20</v>
      </c>
      <c r="D12" s="1">
        <v>20</v>
      </c>
      <c r="E12" s="40">
        <v>0.67</v>
      </c>
      <c r="F12" s="40">
        <v>0.67</v>
      </c>
      <c r="G12" s="40">
        <v>0.8</v>
      </c>
      <c r="H12" s="40">
        <v>0.8</v>
      </c>
      <c r="I12" s="40">
        <v>1.6</v>
      </c>
      <c r="J12" s="40">
        <v>0.4</v>
      </c>
      <c r="K12" s="1">
        <v>70000</v>
      </c>
    </row>
    <row r="13" spans="1:11" ht="12.75">
      <c r="A13" s="13">
        <f t="shared" si="0"/>
        <v>11</v>
      </c>
      <c r="B13" s="24" t="s">
        <v>103</v>
      </c>
      <c r="C13" s="1">
        <v>20</v>
      </c>
      <c r="D13" s="1">
        <v>20</v>
      </c>
      <c r="E13" s="40">
        <v>0.84</v>
      </c>
      <c r="F13" s="40">
        <v>0.76</v>
      </c>
      <c r="G13" s="40">
        <v>0.84</v>
      </c>
      <c r="H13" s="40">
        <v>0.76</v>
      </c>
      <c r="I13" s="40">
        <v>1.92</v>
      </c>
      <c r="J13" s="40">
        <v>0.52</v>
      </c>
      <c r="K13" s="1">
        <v>70000</v>
      </c>
    </row>
    <row r="14" spans="1:11" ht="12.75">
      <c r="A14" s="13">
        <f t="shared" si="0"/>
        <v>12</v>
      </c>
      <c r="B14" s="24" t="s">
        <v>104</v>
      </c>
      <c r="C14" s="1">
        <v>20</v>
      </c>
      <c r="D14" s="1">
        <v>20</v>
      </c>
      <c r="E14" s="40">
        <v>0.84</v>
      </c>
      <c r="F14" s="40">
        <v>0.68</v>
      </c>
      <c r="G14" s="40">
        <v>0.84</v>
      </c>
      <c r="H14" s="40">
        <v>0.68</v>
      </c>
      <c r="I14" s="40">
        <v>1.83</v>
      </c>
      <c r="J14" s="40">
        <v>0.49</v>
      </c>
      <c r="K14" s="1">
        <v>70000</v>
      </c>
    </row>
    <row r="15" spans="1:11" ht="12.75">
      <c r="A15" s="13">
        <f t="shared" si="0"/>
        <v>13</v>
      </c>
      <c r="B15" s="24" t="s">
        <v>32</v>
      </c>
      <c r="C15" s="1">
        <v>20</v>
      </c>
      <c r="D15" s="1">
        <v>20</v>
      </c>
      <c r="E15" s="40">
        <v>0.74</v>
      </c>
      <c r="F15" s="40">
        <v>0.67</v>
      </c>
      <c r="G15" s="40">
        <v>0.9</v>
      </c>
      <c r="H15" s="40">
        <v>0.8</v>
      </c>
      <c r="I15" s="40">
        <v>1.7</v>
      </c>
      <c r="J15" s="40">
        <v>0.4</v>
      </c>
      <c r="K15" s="1">
        <v>70000</v>
      </c>
    </row>
    <row r="16" spans="1:11" ht="12.75">
      <c r="A16" s="13">
        <f t="shared" si="0"/>
        <v>14</v>
      </c>
      <c r="B16" s="24" t="s">
        <v>34</v>
      </c>
      <c r="C16" s="1">
        <v>20</v>
      </c>
      <c r="D16" s="1">
        <v>20</v>
      </c>
      <c r="E16" s="40">
        <v>0.7</v>
      </c>
      <c r="F16" s="40">
        <v>0.7</v>
      </c>
      <c r="G16" s="40">
        <v>0.9</v>
      </c>
      <c r="H16" s="40">
        <v>0.9</v>
      </c>
      <c r="I16" s="40">
        <v>1.8</v>
      </c>
      <c r="J16" s="40">
        <v>0.5</v>
      </c>
      <c r="K16" s="1">
        <v>70000</v>
      </c>
    </row>
    <row r="17" spans="1:11" ht="12.75">
      <c r="A17" s="13">
        <f t="shared" si="0"/>
        <v>15</v>
      </c>
      <c r="B17" s="24" t="s">
        <v>112</v>
      </c>
      <c r="C17" s="1">
        <v>20</v>
      </c>
      <c r="D17" s="1">
        <v>20</v>
      </c>
      <c r="E17" s="40">
        <v>0.58</v>
      </c>
      <c r="F17" s="40">
        <v>0.58</v>
      </c>
      <c r="G17" s="40">
        <v>0.6</v>
      </c>
      <c r="H17" s="40">
        <v>0.6</v>
      </c>
      <c r="I17" s="40">
        <v>1.6</v>
      </c>
      <c r="J17" s="40">
        <v>0.4</v>
      </c>
      <c r="K17" s="1">
        <v>70000</v>
      </c>
    </row>
    <row r="18" spans="1:11" ht="12.75">
      <c r="A18" s="13">
        <f t="shared" si="0"/>
        <v>16</v>
      </c>
      <c r="B18" s="24" t="s">
        <v>113</v>
      </c>
      <c r="C18" s="1">
        <v>20</v>
      </c>
      <c r="D18" s="1">
        <v>40</v>
      </c>
      <c r="E18" s="40">
        <v>4.62</v>
      </c>
      <c r="F18" s="40">
        <v>1.2</v>
      </c>
      <c r="G18" s="40">
        <v>2.5</v>
      </c>
      <c r="H18" s="40">
        <v>1.4</v>
      </c>
      <c r="I18" s="40">
        <v>2.9</v>
      </c>
      <c r="J18" s="40">
        <v>0.8</v>
      </c>
      <c r="K18" s="1">
        <v>70000</v>
      </c>
    </row>
    <row r="19" spans="1:11" ht="12.75">
      <c r="A19" s="13">
        <f t="shared" si="0"/>
        <v>17</v>
      </c>
      <c r="B19" s="24" t="s">
        <v>114</v>
      </c>
      <c r="C19" s="1">
        <v>40</v>
      </c>
      <c r="D19" s="1">
        <v>40</v>
      </c>
      <c r="E19" s="40">
        <v>6</v>
      </c>
      <c r="F19" s="40">
        <v>6</v>
      </c>
      <c r="G19" s="40">
        <v>2.6</v>
      </c>
      <c r="H19" s="40">
        <v>2.6</v>
      </c>
      <c r="I19" s="40">
        <v>4.14</v>
      </c>
      <c r="J19" s="40">
        <v>1.1</v>
      </c>
      <c r="K19" s="1">
        <v>70000</v>
      </c>
    </row>
    <row r="20" spans="1:11" ht="12.75">
      <c r="A20" s="13">
        <f t="shared" si="0"/>
        <v>18</v>
      </c>
      <c r="B20" s="24" t="s">
        <v>115</v>
      </c>
      <c r="C20" s="1">
        <v>20</v>
      </c>
      <c r="D20" s="1">
        <v>60</v>
      </c>
      <c r="E20" s="40">
        <v>14.2</v>
      </c>
      <c r="F20" s="40">
        <v>1.7</v>
      </c>
      <c r="G20" s="40">
        <v>4.7</v>
      </c>
      <c r="H20" s="40">
        <v>1.7</v>
      </c>
      <c r="I20" s="40">
        <v>3.48</v>
      </c>
      <c r="J20" s="40">
        <v>0.9</v>
      </c>
      <c r="K20" s="1">
        <v>70000</v>
      </c>
    </row>
    <row r="21" spans="1:12" ht="12.75">
      <c r="A21" s="13">
        <f t="shared" si="0"/>
        <v>19</v>
      </c>
      <c r="B21" s="24" t="s">
        <v>116</v>
      </c>
      <c r="C21" s="1">
        <v>28</v>
      </c>
      <c r="D21" s="1">
        <v>28</v>
      </c>
      <c r="E21" s="40">
        <v>2.45</v>
      </c>
      <c r="F21" s="40">
        <v>2.45</v>
      </c>
      <c r="G21" s="40">
        <v>1.75</v>
      </c>
      <c r="H21" s="40">
        <v>1.75</v>
      </c>
      <c r="I21" s="40">
        <v>2.89</v>
      </c>
      <c r="J21" s="40">
        <v>0.78</v>
      </c>
      <c r="K21" s="1">
        <v>70000</v>
      </c>
      <c r="L21" s="66" t="s">
        <v>105</v>
      </c>
    </row>
    <row r="22" spans="1:12" ht="12.75">
      <c r="A22" s="13">
        <f t="shared" si="0"/>
        <v>20</v>
      </c>
      <c r="B22" s="24" t="s">
        <v>117</v>
      </c>
      <c r="C22" s="1">
        <v>28</v>
      </c>
      <c r="D22" s="1">
        <v>56</v>
      </c>
      <c r="E22" s="40">
        <v>16.54</v>
      </c>
      <c r="F22" s="40">
        <v>4.76</v>
      </c>
      <c r="G22" s="40">
        <v>5.91</v>
      </c>
      <c r="H22" s="40">
        <v>3.4</v>
      </c>
      <c r="I22" s="40">
        <v>5.96</v>
      </c>
      <c r="J22" s="40">
        <v>1.61</v>
      </c>
      <c r="K22" s="1">
        <v>70000</v>
      </c>
      <c r="L22" s="66" t="s">
        <v>106</v>
      </c>
    </row>
    <row r="23" spans="1:11" ht="12.75">
      <c r="A23" s="13">
        <f t="shared" si="0"/>
        <v>21</v>
      </c>
      <c r="B23" s="24" t="s">
        <v>118</v>
      </c>
      <c r="C23" s="1">
        <v>30</v>
      </c>
      <c r="D23" s="1">
        <v>30</v>
      </c>
      <c r="E23" s="40">
        <v>2.75</v>
      </c>
      <c r="F23" s="40">
        <v>2.75</v>
      </c>
      <c r="G23" s="40">
        <v>1.83</v>
      </c>
      <c r="H23" s="40">
        <v>1.83</v>
      </c>
      <c r="I23" s="40">
        <v>3.1</v>
      </c>
      <c r="J23" s="40">
        <v>0.8</v>
      </c>
      <c r="K23" s="1">
        <v>70000</v>
      </c>
    </row>
    <row r="24" spans="1:11" ht="12.75">
      <c r="A24" s="13">
        <f t="shared" si="0"/>
        <v>22</v>
      </c>
      <c r="B24" s="24" t="s">
        <v>119</v>
      </c>
      <c r="C24" s="1">
        <v>30</v>
      </c>
      <c r="D24" s="1">
        <v>30</v>
      </c>
      <c r="E24" s="40">
        <v>3.12</v>
      </c>
      <c r="F24" s="40">
        <v>3.48</v>
      </c>
      <c r="G24" s="40">
        <v>2.2</v>
      </c>
      <c r="H24" s="40">
        <v>2.6</v>
      </c>
      <c r="I24" s="40">
        <v>3.7</v>
      </c>
      <c r="J24" s="40">
        <v>1</v>
      </c>
      <c r="K24" s="1">
        <v>70000</v>
      </c>
    </row>
    <row r="25" spans="1:11" ht="12.75">
      <c r="A25" s="13">
        <f t="shared" si="0"/>
        <v>23</v>
      </c>
      <c r="B25" s="24" t="s">
        <v>120</v>
      </c>
      <c r="C25" s="1">
        <v>30</v>
      </c>
      <c r="D25" s="1">
        <v>30</v>
      </c>
      <c r="E25" s="40">
        <v>2.78</v>
      </c>
      <c r="F25" s="40">
        <v>3.47</v>
      </c>
      <c r="G25" s="40">
        <v>2.1</v>
      </c>
      <c r="H25" s="40">
        <v>2.6</v>
      </c>
      <c r="I25" s="40">
        <v>3.5</v>
      </c>
      <c r="J25" s="40">
        <v>0.9</v>
      </c>
      <c r="K25" s="1">
        <v>70000</v>
      </c>
    </row>
    <row r="26" spans="1:11" ht="12.75">
      <c r="A26" s="13">
        <f t="shared" si="0"/>
        <v>24</v>
      </c>
      <c r="B26" s="24" t="s">
        <v>121</v>
      </c>
      <c r="C26" s="1">
        <v>30</v>
      </c>
      <c r="D26" s="1">
        <v>30</v>
      </c>
      <c r="E26" s="40">
        <v>3.11</v>
      </c>
      <c r="F26" s="40">
        <v>3.11</v>
      </c>
      <c r="G26" s="40">
        <v>2.2</v>
      </c>
      <c r="H26" s="40">
        <v>2.5</v>
      </c>
      <c r="I26" s="40">
        <v>3.5</v>
      </c>
      <c r="J26" s="40">
        <v>0.9</v>
      </c>
      <c r="K26" s="1">
        <v>70000</v>
      </c>
    </row>
    <row r="27" spans="1:11" ht="12.75">
      <c r="A27" s="13">
        <f t="shared" si="0"/>
        <v>25</v>
      </c>
      <c r="B27" s="24" t="s">
        <v>122</v>
      </c>
      <c r="C27" s="1">
        <v>30</v>
      </c>
      <c r="D27" s="1">
        <v>30</v>
      </c>
      <c r="E27" s="40">
        <v>3.1</v>
      </c>
      <c r="F27" s="40">
        <v>2.77</v>
      </c>
      <c r="G27" s="40">
        <v>2.2</v>
      </c>
      <c r="H27" s="40">
        <v>2.1</v>
      </c>
      <c r="I27" s="40">
        <v>3.3</v>
      </c>
      <c r="J27" s="40">
        <v>0.9</v>
      </c>
      <c r="K27" s="1">
        <v>70000</v>
      </c>
    </row>
    <row r="28" spans="1:11" ht="12.75">
      <c r="A28" s="13">
        <f t="shared" si="0"/>
        <v>26</v>
      </c>
      <c r="B28" s="24" t="s">
        <v>123</v>
      </c>
      <c r="C28" s="1">
        <v>30</v>
      </c>
      <c r="D28" s="1">
        <v>30</v>
      </c>
      <c r="E28" s="40">
        <v>2.28</v>
      </c>
      <c r="F28" s="40">
        <v>2.28</v>
      </c>
      <c r="G28" s="40">
        <v>1.6</v>
      </c>
      <c r="H28" s="40">
        <v>1.6</v>
      </c>
      <c r="I28" s="40">
        <v>2.8</v>
      </c>
      <c r="J28" s="40">
        <v>0.7</v>
      </c>
      <c r="K28" s="1">
        <v>70000</v>
      </c>
    </row>
    <row r="29" spans="1:11" ht="12.75">
      <c r="A29" s="13">
        <f t="shared" si="0"/>
        <v>27</v>
      </c>
      <c r="B29" s="24" t="s">
        <v>124</v>
      </c>
      <c r="C29" s="1">
        <v>30</v>
      </c>
      <c r="D29" s="1">
        <v>30</v>
      </c>
      <c r="E29" s="40">
        <v>3.5</v>
      </c>
      <c r="F29" s="40">
        <v>3.6</v>
      </c>
      <c r="G29" s="40">
        <v>2</v>
      </c>
      <c r="H29" s="40">
        <v>1.9</v>
      </c>
      <c r="I29" s="40">
        <v>3.6</v>
      </c>
      <c r="J29" s="40">
        <v>1</v>
      </c>
      <c r="K29" s="1">
        <v>70000</v>
      </c>
    </row>
    <row r="30" spans="1:11" ht="12.75">
      <c r="A30" s="13">
        <f t="shared" si="0"/>
        <v>28</v>
      </c>
      <c r="B30" s="24" t="s">
        <v>125</v>
      </c>
      <c r="C30" s="1">
        <v>30</v>
      </c>
      <c r="D30" s="1">
        <v>40</v>
      </c>
      <c r="E30" s="40">
        <v>3.6</v>
      </c>
      <c r="F30" s="40">
        <v>5.1</v>
      </c>
      <c r="G30" s="40">
        <v>2.1</v>
      </c>
      <c r="H30" s="40">
        <v>2.3</v>
      </c>
      <c r="I30" s="40">
        <v>4</v>
      </c>
      <c r="J30" s="40">
        <v>1</v>
      </c>
      <c r="K30" s="1">
        <v>70000</v>
      </c>
    </row>
    <row r="31" spans="1:11" ht="12.75">
      <c r="A31" s="13">
        <f t="shared" si="0"/>
        <v>29</v>
      </c>
      <c r="B31" s="24" t="s">
        <v>126</v>
      </c>
      <c r="C31" s="1">
        <v>30</v>
      </c>
      <c r="D31" s="1">
        <v>35</v>
      </c>
      <c r="E31" s="40">
        <v>3</v>
      </c>
      <c r="F31" s="40">
        <v>4.1</v>
      </c>
      <c r="G31" s="40">
        <v>1.7</v>
      </c>
      <c r="H31" s="40">
        <v>1.9</v>
      </c>
      <c r="I31" s="40">
        <v>3.6</v>
      </c>
      <c r="J31" s="40">
        <v>1</v>
      </c>
      <c r="K31" s="1">
        <v>70000</v>
      </c>
    </row>
    <row r="32" spans="1:13" ht="12.75">
      <c r="A32" s="13">
        <f t="shared" si="0"/>
        <v>30</v>
      </c>
      <c r="B32" s="24" t="s">
        <v>127</v>
      </c>
      <c r="C32" s="1">
        <v>30</v>
      </c>
      <c r="D32" s="1">
        <v>45</v>
      </c>
      <c r="E32" s="41">
        <v>8.04</v>
      </c>
      <c r="F32" s="41">
        <v>3.82</v>
      </c>
      <c r="G32" s="40">
        <v>2.8</v>
      </c>
      <c r="H32" s="40">
        <v>3.9</v>
      </c>
      <c r="I32" s="40">
        <v>3.9</v>
      </c>
      <c r="J32" s="40">
        <v>1.1</v>
      </c>
      <c r="K32" s="1">
        <v>70000</v>
      </c>
      <c r="L32" s="36" t="s">
        <v>53</v>
      </c>
      <c r="M32" s="17"/>
    </row>
    <row r="33" spans="1:11" ht="12.75">
      <c r="A33" s="13">
        <f t="shared" si="0"/>
        <v>31</v>
      </c>
      <c r="B33" s="24" t="s">
        <v>128</v>
      </c>
      <c r="C33" s="1">
        <v>30</v>
      </c>
      <c r="D33" s="1">
        <v>60</v>
      </c>
      <c r="E33" s="40">
        <v>19.68</v>
      </c>
      <c r="F33" s="40">
        <v>5.06</v>
      </c>
      <c r="G33" s="40">
        <v>7</v>
      </c>
      <c r="H33" s="40">
        <v>3.9</v>
      </c>
      <c r="I33" s="40">
        <v>5.6</v>
      </c>
      <c r="J33" s="40">
        <v>1.5</v>
      </c>
      <c r="K33" s="1">
        <v>70000</v>
      </c>
    </row>
    <row r="34" spans="1:11" ht="12.75">
      <c r="A34" s="13">
        <f t="shared" si="0"/>
        <v>32</v>
      </c>
      <c r="B34" s="24" t="s">
        <v>107</v>
      </c>
      <c r="C34" s="1">
        <v>30</v>
      </c>
      <c r="D34" s="1">
        <v>60</v>
      </c>
      <c r="E34" s="40">
        <v>20.2</v>
      </c>
      <c r="F34" s="40">
        <v>5.52</v>
      </c>
      <c r="G34" s="40">
        <v>6.37</v>
      </c>
      <c r="H34" s="40">
        <v>3.84</v>
      </c>
      <c r="I34" s="40">
        <v>5.75</v>
      </c>
      <c r="J34" s="40">
        <v>1.55</v>
      </c>
      <c r="K34" s="1">
        <v>70000</v>
      </c>
    </row>
    <row r="35" spans="1:11" ht="12.75">
      <c r="A35" s="13">
        <f t="shared" si="0"/>
        <v>33</v>
      </c>
      <c r="B35" s="24" t="s">
        <v>129</v>
      </c>
      <c r="C35" s="1">
        <v>60</v>
      </c>
      <c r="D35" s="1">
        <v>60</v>
      </c>
      <c r="E35" s="40">
        <v>26.1</v>
      </c>
      <c r="F35" s="40">
        <v>26.1</v>
      </c>
      <c r="G35" s="40">
        <v>7.5</v>
      </c>
      <c r="H35" s="40">
        <v>7.5</v>
      </c>
      <c r="I35" s="40">
        <v>8.2</v>
      </c>
      <c r="J35" s="40">
        <v>2.2</v>
      </c>
      <c r="K35" s="1">
        <v>70000</v>
      </c>
    </row>
    <row r="36" spans="1:11" ht="12.75">
      <c r="A36" s="13">
        <f t="shared" si="0"/>
        <v>34</v>
      </c>
      <c r="B36" s="24" t="s">
        <v>108</v>
      </c>
      <c r="C36" s="1">
        <v>60</v>
      </c>
      <c r="D36" s="1">
        <v>60</v>
      </c>
      <c r="E36" s="40">
        <v>39.67</v>
      </c>
      <c r="F36" s="40">
        <v>39.67</v>
      </c>
      <c r="G36" s="40">
        <v>13.22</v>
      </c>
      <c r="H36" s="40">
        <v>13.22</v>
      </c>
      <c r="I36" s="40">
        <v>9.79</v>
      </c>
      <c r="J36" s="40">
        <v>2.64</v>
      </c>
      <c r="K36" s="1">
        <v>70000</v>
      </c>
    </row>
    <row r="37" spans="1:11" ht="12.75">
      <c r="A37" s="13">
        <f t="shared" si="0"/>
        <v>35</v>
      </c>
      <c r="B37" s="24" t="s">
        <v>130</v>
      </c>
      <c r="C37" s="1">
        <v>40</v>
      </c>
      <c r="D37" s="1">
        <v>40</v>
      </c>
      <c r="E37" s="40">
        <v>9</v>
      </c>
      <c r="F37" s="40">
        <v>9</v>
      </c>
      <c r="G37" s="40">
        <v>4.5</v>
      </c>
      <c r="H37" s="40">
        <v>4.5</v>
      </c>
      <c r="I37" s="40">
        <v>5.6</v>
      </c>
      <c r="J37" s="40">
        <v>1.5</v>
      </c>
      <c r="K37" s="1">
        <v>70000</v>
      </c>
    </row>
    <row r="38" spans="1:11" ht="12.75">
      <c r="A38" s="13">
        <f t="shared" si="0"/>
        <v>36</v>
      </c>
      <c r="B38" s="24" t="s">
        <v>131</v>
      </c>
      <c r="C38" s="1">
        <v>40</v>
      </c>
      <c r="D38" s="1">
        <v>40</v>
      </c>
      <c r="E38" s="40">
        <v>9</v>
      </c>
      <c r="F38" s="40">
        <v>9</v>
      </c>
      <c r="G38" s="40">
        <v>4.5</v>
      </c>
      <c r="H38" s="40">
        <v>4.5</v>
      </c>
      <c r="I38" s="40">
        <v>5.6</v>
      </c>
      <c r="J38" s="40">
        <v>1.5</v>
      </c>
      <c r="K38" s="1">
        <v>70000</v>
      </c>
    </row>
    <row r="39" spans="1:11" ht="12.75">
      <c r="A39" s="13">
        <f t="shared" si="0"/>
        <v>37</v>
      </c>
      <c r="B39" s="24" t="s">
        <v>132</v>
      </c>
      <c r="C39" s="1">
        <v>40</v>
      </c>
      <c r="D39" s="1">
        <v>40</v>
      </c>
      <c r="E39" s="40">
        <v>9</v>
      </c>
      <c r="F39" s="40">
        <v>9</v>
      </c>
      <c r="G39" s="40">
        <v>4.5</v>
      </c>
      <c r="H39" s="40">
        <v>4.5</v>
      </c>
      <c r="I39" s="40">
        <v>5.6</v>
      </c>
      <c r="J39" s="40">
        <v>1.5</v>
      </c>
      <c r="K39" s="1">
        <v>70000</v>
      </c>
    </row>
    <row r="40" spans="1:11" ht="12.75">
      <c r="A40" s="13">
        <f t="shared" si="0"/>
        <v>38</v>
      </c>
      <c r="B40" s="24" t="s">
        <v>133</v>
      </c>
      <c r="C40" s="1">
        <v>40</v>
      </c>
      <c r="D40" s="1">
        <v>40</v>
      </c>
      <c r="E40" s="40">
        <v>9</v>
      </c>
      <c r="F40" s="40">
        <v>9</v>
      </c>
      <c r="G40" s="40">
        <v>4.5</v>
      </c>
      <c r="H40" s="40">
        <v>4.5</v>
      </c>
      <c r="I40" s="40">
        <v>5.6</v>
      </c>
      <c r="J40" s="40">
        <v>1.5</v>
      </c>
      <c r="K40" s="1">
        <v>70000</v>
      </c>
    </row>
    <row r="41" spans="1:11" ht="12.75">
      <c r="A41" s="13">
        <f aca="true" t="shared" si="1" ref="A41:A54">SUM(A40+1)</f>
        <v>39</v>
      </c>
      <c r="B41" s="24" t="s">
        <v>134</v>
      </c>
      <c r="C41" s="1">
        <v>40</v>
      </c>
      <c r="D41" s="1">
        <v>40</v>
      </c>
      <c r="E41" s="40">
        <v>9</v>
      </c>
      <c r="F41" s="40">
        <v>9</v>
      </c>
      <c r="G41" s="40">
        <v>4.5</v>
      </c>
      <c r="H41" s="40">
        <v>4.5</v>
      </c>
      <c r="I41" s="40">
        <v>5.6</v>
      </c>
      <c r="J41" s="40">
        <v>1.5</v>
      </c>
      <c r="K41" s="1">
        <v>70000</v>
      </c>
    </row>
    <row r="42" spans="1:11" ht="12.75">
      <c r="A42" s="13">
        <f t="shared" si="1"/>
        <v>40</v>
      </c>
      <c r="B42" s="24" t="s">
        <v>135</v>
      </c>
      <c r="C42" s="1">
        <v>40</v>
      </c>
      <c r="D42" s="1">
        <v>40</v>
      </c>
      <c r="E42" s="40">
        <v>7.2</v>
      </c>
      <c r="F42" s="40">
        <v>7.2</v>
      </c>
      <c r="G42" s="40">
        <v>3.6</v>
      </c>
      <c r="H42" s="40">
        <v>3.6</v>
      </c>
      <c r="I42" s="40">
        <v>5</v>
      </c>
      <c r="J42" s="40">
        <v>1.3</v>
      </c>
      <c r="K42" s="1">
        <v>70000</v>
      </c>
    </row>
    <row r="43" spans="1:11" ht="12.75">
      <c r="A43" s="13">
        <f t="shared" si="1"/>
        <v>41</v>
      </c>
      <c r="B43" s="24" t="s">
        <v>136</v>
      </c>
      <c r="C43" s="1">
        <v>40</v>
      </c>
      <c r="D43" s="1">
        <v>39.5</v>
      </c>
      <c r="E43" s="40">
        <v>8.1</v>
      </c>
      <c r="F43" s="40">
        <v>7.6</v>
      </c>
      <c r="G43" s="40">
        <v>4</v>
      </c>
      <c r="H43" s="40">
        <v>3.6</v>
      </c>
      <c r="I43" s="40">
        <v>5.5</v>
      </c>
      <c r="J43" s="40">
        <v>1.5</v>
      </c>
      <c r="K43" s="1">
        <v>70000</v>
      </c>
    </row>
    <row r="44" spans="1:11" ht="12.75">
      <c r="A44" s="13">
        <f t="shared" si="1"/>
        <v>42</v>
      </c>
      <c r="B44" s="24" t="s">
        <v>137</v>
      </c>
      <c r="C44" s="1">
        <v>40</v>
      </c>
      <c r="D44" s="1">
        <v>80</v>
      </c>
      <c r="E44" s="40">
        <v>63.4</v>
      </c>
      <c r="F44" s="40">
        <v>17.3</v>
      </c>
      <c r="G44" s="40">
        <v>15.9</v>
      </c>
      <c r="H44" s="40">
        <v>8.7</v>
      </c>
      <c r="I44" s="40">
        <v>9.9</v>
      </c>
      <c r="J44" s="40">
        <v>2.7</v>
      </c>
      <c r="K44" s="1">
        <v>70000</v>
      </c>
    </row>
    <row r="45" spans="1:11" ht="12.75">
      <c r="A45" s="13">
        <f t="shared" si="1"/>
        <v>43</v>
      </c>
      <c r="B45" s="24" t="s">
        <v>184</v>
      </c>
      <c r="C45" s="1">
        <v>40</v>
      </c>
      <c r="D45" s="1">
        <v>80</v>
      </c>
      <c r="E45" s="40">
        <v>67.81</v>
      </c>
      <c r="F45" s="40">
        <v>18.99</v>
      </c>
      <c r="G45" s="40">
        <v>16.95</v>
      </c>
      <c r="H45" s="40">
        <v>9.5</v>
      </c>
      <c r="I45" s="40">
        <v>10.56</v>
      </c>
      <c r="J45" s="40">
        <v>2.85</v>
      </c>
      <c r="K45" s="1">
        <v>70000</v>
      </c>
    </row>
    <row r="46" spans="1:11" ht="12.75">
      <c r="A46" s="13">
        <f t="shared" si="1"/>
        <v>44</v>
      </c>
      <c r="B46" s="24" t="s">
        <v>138</v>
      </c>
      <c r="C46" s="1">
        <v>40</v>
      </c>
      <c r="D46" s="1">
        <v>80</v>
      </c>
      <c r="E46" s="40">
        <v>65.17</v>
      </c>
      <c r="F46" s="40">
        <v>19.05</v>
      </c>
      <c r="G46" s="40">
        <v>16.29</v>
      </c>
      <c r="H46" s="40">
        <v>9.91</v>
      </c>
      <c r="I46" s="40">
        <v>10.39</v>
      </c>
      <c r="J46" s="40">
        <v>2.8</v>
      </c>
      <c r="K46" s="1">
        <v>70000</v>
      </c>
    </row>
    <row r="47" spans="1:11" ht="12.75">
      <c r="A47" s="13">
        <f t="shared" si="1"/>
        <v>45</v>
      </c>
      <c r="B47" s="24" t="s">
        <v>139</v>
      </c>
      <c r="C47" s="1">
        <v>80</v>
      </c>
      <c r="D47" s="1">
        <v>80</v>
      </c>
      <c r="E47" s="40">
        <v>96.6</v>
      </c>
      <c r="F47" s="40">
        <v>96.6</v>
      </c>
      <c r="G47" s="40">
        <v>24.1</v>
      </c>
      <c r="H47" s="40">
        <v>24.1</v>
      </c>
      <c r="I47" s="40">
        <v>15.4</v>
      </c>
      <c r="J47" s="40">
        <v>4.1</v>
      </c>
      <c r="K47" s="1">
        <v>70000</v>
      </c>
    </row>
    <row r="48" spans="1:11" ht="12.75">
      <c r="A48" s="13">
        <f t="shared" si="1"/>
        <v>46</v>
      </c>
      <c r="B48" s="24" t="s">
        <v>140</v>
      </c>
      <c r="C48" s="1">
        <v>40</v>
      </c>
      <c r="D48" s="1">
        <v>120</v>
      </c>
      <c r="E48" s="40">
        <v>203.2</v>
      </c>
      <c r="F48" s="40">
        <v>27.8</v>
      </c>
      <c r="G48" s="40">
        <v>33.9</v>
      </c>
      <c r="H48" s="40">
        <v>13.9</v>
      </c>
      <c r="I48" s="40">
        <v>15.5</v>
      </c>
      <c r="J48" s="40">
        <v>4.2</v>
      </c>
      <c r="K48" s="1">
        <v>70000</v>
      </c>
    </row>
    <row r="49" spans="1:11" ht="12.75">
      <c r="A49" s="13">
        <f t="shared" si="1"/>
        <v>47</v>
      </c>
      <c r="B49" s="24" t="s">
        <v>141</v>
      </c>
      <c r="C49" s="1">
        <v>40</v>
      </c>
      <c r="D49" s="1">
        <v>160</v>
      </c>
      <c r="E49" s="40">
        <v>466.7</v>
      </c>
      <c r="F49" s="40">
        <v>37.2</v>
      </c>
      <c r="G49" s="40">
        <v>58.3</v>
      </c>
      <c r="H49" s="40">
        <v>18.6</v>
      </c>
      <c r="I49" s="40">
        <v>20.5</v>
      </c>
      <c r="J49" s="40">
        <v>5.5</v>
      </c>
      <c r="K49" s="1">
        <v>70000</v>
      </c>
    </row>
    <row r="50" spans="1:11" ht="12.75">
      <c r="A50" s="13">
        <f t="shared" si="1"/>
        <v>48</v>
      </c>
      <c r="B50" s="24" t="s">
        <v>142</v>
      </c>
      <c r="C50" s="1">
        <v>45</v>
      </c>
      <c r="D50" s="1">
        <v>45</v>
      </c>
      <c r="E50" s="40">
        <v>11</v>
      </c>
      <c r="F50" s="40">
        <v>11</v>
      </c>
      <c r="G50" s="40">
        <v>4.89</v>
      </c>
      <c r="H50" s="40">
        <v>4.89</v>
      </c>
      <c r="I50" s="40">
        <v>5.7</v>
      </c>
      <c r="J50" s="40">
        <v>1.5</v>
      </c>
      <c r="K50" s="1">
        <v>70000</v>
      </c>
    </row>
    <row r="51" spans="1:11" ht="12.75">
      <c r="A51" s="13">
        <f t="shared" si="1"/>
        <v>49</v>
      </c>
      <c r="B51" s="24" t="s">
        <v>143</v>
      </c>
      <c r="C51" s="1">
        <v>45</v>
      </c>
      <c r="D51" s="1">
        <v>45</v>
      </c>
      <c r="E51" s="40">
        <v>13.83</v>
      </c>
      <c r="F51" s="40">
        <v>13.83</v>
      </c>
      <c r="G51" s="40">
        <v>6.15</v>
      </c>
      <c r="H51" s="40">
        <v>6.15</v>
      </c>
      <c r="I51" s="40">
        <v>7.5</v>
      </c>
      <c r="J51" s="40">
        <v>2</v>
      </c>
      <c r="K51" s="1">
        <v>70000</v>
      </c>
    </row>
    <row r="52" spans="1:11" ht="12.75">
      <c r="A52" s="13">
        <f t="shared" si="1"/>
        <v>50</v>
      </c>
      <c r="B52" s="24" t="s">
        <v>144</v>
      </c>
      <c r="C52" s="1">
        <v>45</v>
      </c>
      <c r="D52" s="1">
        <v>45</v>
      </c>
      <c r="E52" s="40">
        <v>11.75</v>
      </c>
      <c r="F52" s="40">
        <v>12.06</v>
      </c>
      <c r="G52" s="40">
        <v>5.2</v>
      </c>
      <c r="H52" s="40">
        <v>5.3</v>
      </c>
      <c r="I52" s="40">
        <v>5.9</v>
      </c>
      <c r="J52" s="40">
        <v>1.6</v>
      </c>
      <c r="K52" s="1">
        <v>70000</v>
      </c>
    </row>
    <row r="53" spans="1:11" ht="12.75">
      <c r="A53" s="13">
        <f t="shared" si="1"/>
        <v>51</v>
      </c>
      <c r="B53" s="24" t="s">
        <v>145</v>
      </c>
      <c r="C53" s="1">
        <v>45</v>
      </c>
      <c r="D53" s="1">
        <v>45</v>
      </c>
      <c r="E53" s="40">
        <v>11.54</v>
      </c>
      <c r="F53" s="40">
        <v>11.38</v>
      </c>
      <c r="G53" s="40">
        <v>5.1</v>
      </c>
      <c r="H53" s="40">
        <v>5</v>
      </c>
      <c r="I53" s="40">
        <v>5.8</v>
      </c>
      <c r="J53" s="40">
        <v>1.6</v>
      </c>
      <c r="K53" s="1">
        <v>70000</v>
      </c>
    </row>
    <row r="54" spans="1:11" ht="12.75">
      <c r="A54" s="13">
        <f t="shared" si="1"/>
        <v>52</v>
      </c>
      <c r="B54" s="24" t="s">
        <v>146</v>
      </c>
      <c r="C54" s="1">
        <v>45</v>
      </c>
      <c r="D54" s="1">
        <v>45</v>
      </c>
      <c r="E54" s="40">
        <v>11.8</v>
      </c>
      <c r="F54" s="40">
        <v>11.8</v>
      </c>
      <c r="G54" s="40">
        <v>5.2</v>
      </c>
      <c r="H54" s="40">
        <v>5.2</v>
      </c>
      <c r="I54" s="40">
        <v>5.9</v>
      </c>
      <c r="J54" s="40">
        <v>1.6</v>
      </c>
      <c r="K54" s="1">
        <v>70000</v>
      </c>
    </row>
    <row r="55" spans="1:11" ht="12.75">
      <c r="A55" s="13">
        <f t="shared" si="0"/>
        <v>53</v>
      </c>
      <c r="B55" s="24" t="s">
        <v>147</v>
      </c>
      <c r="C55" s="1">
        <v>45</v>
      </c>
      <c r="D55" s="1">
        <v>45</v>
      </c>
      <c r="E55" s="40">
        <v>11.79</v>
      </c>
      <c r="F55" s="40">
        <v>11.68</v>
      </c>
      <c r="G55" s="40">
        <v>5.2</v>
      </c>
      <c r="H55" s="40">
        <v>5.2</v>
      </c>
      <c r="I55" s="40">
        <v>5.9</v>
      </c>
      <c r="J55" s="40">
        <v>1.6</v>
      </c>
      <c r="K55" s="1">
        <v>70000</v>
      </c>
    </row>
    <row r="56" spans="1:11" ht="12.75">
      <c r="A56" s="13">
        <f t="shared" si="0"/>
        <v>54</v>
      </c>
      <c r="B56" s="24" t="s">
        <v>35</v>
      </c>
      <c r="C56" s="1">
        <v>50</v>
      </c>
      <c r="D56" s="1">
        <v>50</v>
      </c>
      <c r="E56" s="40">
        <v>15.14</v>
      </c>
      <c r="F56" s="40">
        <v>15.16</v>
      </c>
      <c r="G56" s="40">
        <v>6.7</v>
      </c>
      <c r="H56" s="40">
        <v>7.7</v>
      </c>
      <c r="I56" s="40">
        <v>4.6</v>
      </c>
      <c r="J56" s="40">
        <v>1.2</v>
      </c>
      <c r="K56" s="1">
        <v>70000</v>
      </c>
    </row>
    <row r="57" spans="1:11" ht="12.75">
      <c r="A57" s="13">
        <f t="shared" si="0"/>
        <v>55</v>
      </c>
      <c r="B57" s="24" t="s">
        <v>148</v>
      </c>
      <c r="C57" s="1">
        <v>45</v>
      </c>
      <c r="D57" s="1">
        <v>45</v>
      </c>
      <c r="E57" s="40">
        <v>8.56</v>
      </c>
      <c r="F57" s="40">
        <v>8.56</v>
      </c>
      <c r="G57" s="40">
        <v>5</v>
      </c>
      <c r="H57" s="40">
        <v>5</v>
      </c>
      <c r="I57" s="40">
        <v>4.9</v>
      </c>
      <c r="J57" s="40">
        <v>1.3</v>
      </c>
      <c r="K57" s="1">
        <v>70000</v>
      </c>
    </row>
    <row r="58" spans="1:11" ht="12.75">
      <c r="A58" s="13">
        <f t="shared" si="0"/>
        <v>56</v>
      </c>
      <c r="B58" s="24" t="s">
        <v>149</v>
      </c>
      <c r="C58" s="1">
        <v>45</v>
      </c>
      <c r="D58" s="1">
        <v>45</v>
      </c>
      <c r="E58" s="40">
        <v>11.02</v>
      </c>
      <c r="F58" s="40">
        <v>10.73</v>
      </c>
      <c r="G58" s="40">
        <v>4.4</v>
      </c>
      <c r="H58" s="40">
        <v>4.7</v>
      </c>
      <c r="I58" s="40">
        <v>6.6</v>
      </c>
      <c r="J58" s="40">
        <v>1.8</v>
      </c>
      <c r="K58" s="1">
        <v>70000</v>
      </c>
    </row>
    <row r="59" spans="1:11" ht="12.75">
      <c r="A59" s="13">
        <f t="shared" si="0"/>
        <v>57</v>
      </c>
      <c r="B59" s="24" t="s">
        <v>150</v>
      </c>
      <c r="C59" s="1">
        <v>45</v>
      </c>
      <c r="D59" s="1">
        <v>30</v>
      </c>
      <c r="E59" s="40">
        <v>12.7</v>
      </c>
      <c r="F59" s="40">
        <v>15.2</v>
      </c>
      <c r="G59" s="40">
        <v>5</v>
      </c>
      <c r="H59" s="40">
        <v>5.3</v>
      </c>
      <c r="I59" s="40">
        <v>6.9</v>
      </c>
      <c r="J59" s="40">
        <v>1.8</v>
      </c>
      <c r="K59" s="1">
        <v>70000</v>
      </c>
    </row>
    <row r="60" spans="1:11" ht="12.75">
      <c r="A60" s="13">
        <f t="shared" si="0"/>
        <v>58</v>
      </c>
      <c r="B60" s="24" t="s">
        <v>151</v>
      </c>
      <c r="C60" s="1">
        <v>45</v>
      </c>
      <c r="D60" s="1">
        <v>45</v>
      </c>
      <c r="E60" s="40">
        <v>13.4</v>
      </c>
      <c r="F60" s="40">
        <v>21.4</v>
      </c>
      <c r="G60" s="40">
        <v>5.2</v>
      </c>
      <c r="H60" s="40">
        <v>6.4</v>
      </c>
      <c r="I60" s="40">
        <v>7.6</v>
      </c>
      <c r="J60" s="40">
        <v>2</v>
      </c>
      <c r="K60" s="1">
        <v>70000</v>
      </c>
    </row>
    <row r="61" spans="1:11" ht="12.75">
      <c r="A61" s="13">
        <f t="shared" si="0"/>
        <v>59</v>
      </c>
      <c r="B61" s="24" t="s">
        <v>152</v>
      </c>
      <c r="C61" s="1">
        <v>45</v>
      </c>
      <c r="D61" s="1">
        <v>40</v>
      </c>
      <c r="E61" s="40">
        <v>11.4</v>
      </c>
      <c r="F61" s="40">
        <v>17</v>
      </c>
      <c r="G61" s="40">
        <v>4.4</v>
      </c>
      <c r="H61" s="40">
        <v>5.2</v>
      </c>
      <c r="I61" s="40">
        <v>6.8</v>
      </c>
      <c r="J61" s="40">
        <v>1.8</v>
      </c>
      <c r="K61" s="1">
        <v>70000</v>
      </c>
    </row>
    <row r="62" spans="1:11" ht="12.75">
      <c r="A62" s="13">
        <f t="shared" si="0"/>
        <v>60</v>
      </c>
      <c r="B62" s="24" t="s">
        <v>153</v>
      </c>
      <c r="C62" s="1">
        <v>45</v>
      </c>
      <c r="D62" s="1">
        <v>60</v>
      </c>
      <c r="E62" s="40">
        <v>37.2</v>
      </c>
      <c r="F62" s="40">
        <v>22.67</v>
      </c>
      <c r="G62" s="40">
        <v>12.4</v>
      </c>
      <c r="H62" s="40">
        <v>10.08</v>
      </c>
      <c r="I62" s="40">
        <v>11</v>
      </c>
      <c r="J62" s="40">
        <v>2.9</v>
      </c>
      <c r="K62" s="1">
        <v>70000</v>
      </c>
    </row>
    <row r="63" spans="1:11" ht="12.75">
      <c r="A63" s="13">
        <f t="shared" si="0"/>
        <v>61</v>
      </c>
      <c r="B63" s="24" t="s">
        <v>154</v>
      </c>
      <c r="C63" s="1">
        <v>45</v>
      </c>
      <c r="D63" s="1">
        <v>90</v>
      </c>
      <c r="E63" s="40">
        <v>81.84</v>
      </c>
      <c r="F63" s="40">
        <v>23.4</v>
      </c>
      <c r="G63" s="40">
        <v>18.18</v>
      </c>
      <c r="H63" s="40">
        <v>10.4</v>
      </c>
      <c r="I63" s="40">
        <v>11.2</v>
      </c>
      <c r="J63" s="40">
        <v>3</v>
      </c>
      <c r="K63" s="1">
        <v>70000</v>
      </c>
    </row>
    <row r="64" spans="1:11" ht="12.75">
      <c r="A64" s="13">
        <f t="shared" si="0"/>
        <v>62</v>
      </c>
      <c r="B64" s="24" t="s">
        <v>185</v>
      </c>
      <c r="C64" s="1">
        <v>45</v>
      </c>
      <c r="D64" s="1">
        <v>90</v>
      </c>
      <c r="E64" s="40">
        <v>73.36</v>
      </c>
      <c r="F64" s="40">
        <v>18.09</v>
      </c>
      <c r="G64" s="40">
        <v>16.3</v>
      </c>
      <c r="H64" s="40">
        <v>8.04</v>
      </c>
      <c r="I64" s="40">
        <v>9.04</v>
      </c>
      <c r="J64" s="40">
        <v>2.44</v>
      </c>
      <c r="K64" s="1">
        <v>70000</v>
      </c>
    </row>
    <row r="65" spans="1:11" ht="12.75">
      <c r="A65" s="13">
        <f t="shared" si="0"/>
        <v>63</v>
      </c>
      <c r="B65" s="24" t="s">
        <v>186</v>
      </c>
      <c r="C65" s="1">
        <v>45</v>
      </c>
      <c r="D65" s="1">
        <v>90</v>
      </c>
      <c r="E65" s="40">
        <v>85.61</v>
      </c>
      <c r="F65" s="40">
        <v>26.89</v>
      </c>
      <c r="G65" s="40">
        <v>38.05</v>
      </c>
      <c r="H65" s="40">
        <v>5.98</v>
      </c>
      <c r="I65" s="40">
        <v>12</v>
      </c>
      <c r="J65" s="40">
        <v>3.24</v>
      </c>
      <c r="K65" s="1">
        <v>70000</v>
      </c>
    </row>
    <row r="66" spans="1:11" ht="12.75">
      <c r="A66" s="13">
        <f t="shared" si="0"/>
        <v>64</v>
      </c>
      <c r="B66" s="24" t="s">
        <v>187</v>
      </c>
      <c r="C66" s="1">
        <v>45</v>
      </c>
      <c r="D66" s="1">
        <v>90</v>
      </c>
      <c r="E66" s="40">
        <v>87.2</v>
      </c>
      <c r="F66" s="40">
        <v>25.21</v>
      </c>
      <c r="G66" s="40">
        <v>38.8</v>
      </c>
      <c r="H66" s="40">
        <v>5.6</v>
      </c>
      <c r="I66" s="40">
        <v>11.82</v>
      </c>
      <c r="J66" s="40">
        <v>3.2</v>
      </c>
      <c r="K66" s="1">
        <v>70000</v>
      </c>
    </row>
    <row r="67" spans="1:11" ht="12.75">
      <c r="A67" s="13">
        <f t="shared" si="0"/>
        <v>65</v>
      </c>
      <c r="B67" s="24" t="s">
        <v>155</v>
      </c>
      <c r="C67" s="1">
        <v>45</v>
      </c>
      <c r="D67" s="1">
        <v>90</v>
      </c>
      <c r="E67" s="40">
        <v>124.62</v>
      </c>
      <c r="F67" s="40">
        <v>32.76</v>
      </c>
      <c r="G67" s="40">
        <v>27.69</v>
      </c>
      <c r="H67" s="40">
        <v>14.56</v>
      </c>
      <c r="I67" s="40">
        <v>15.37</v>
      </c>
      <c r="J67" s="40">
        <v>4.15</v>
      </c>
      <c r="K67" s="1">
        <v>70000</v>
      </c>
    </row>
    <row r="68" spans="1:11" ht="12.75">
      <c r="A68" s="13">
        <f t="shared" si="0"/>
        <v>66</v>
      </c>
      <c r="B68" s="24" t="s">
        <v>109</v>
      </c>
      <c r="C68" s="1">
        <v>90</v>
      </c>
      <c r="D68" s="1">
        <v>90</v>
      </c>
      <c r="E68" s="40">
        <v>151.13</v>
      </c>
      <c r="F68" s="40">
        <v>151.13</v>
      </c>
      <c r="G68" s="40">
        <v>29.1</v>
      </c>
      <c r="H68" s="40">
        <v>29.1</v>
      </c>
      <c r="I68" s="40">
        <v>21</v>
      </c>
      <c r="J68" s="40">
        <v>5.67</v>
      </c>
      <c r="K68" s="1">
        <v>70000</v>
      </c>
    </row>
    <row r="69" spans="1:11" ht="12.75">
      <c r="A69" s="13">
        <f t="shared" si="0"/>
        <v>67</v>
      </c>
      <c r="B69" s="24" t="s">
        <v>156</v>
      </c>
      <c r="C69" s="1">
        <v>45</v>
      </c>
      <c r="D69" s="1">
        <v>180</v>
      </c>
      <c r="E69" s="40">
        <v>766.67</v>
      </c>
      <c r="F69" s="40">
        <v>57.28</v>
      </c>
      <c r="G69" s="40">
        <v>85.19</v>
      </c>
      <c r="H69" s="40">
        <v>25.46</v>
      </c>
      <c r="I69" s="40">
        <v>25.5</v>
      </c>
      <c r="J69" s="40">
        <v>6.9</v>
      </c>
      <c r="K69" s="1">
        <v>70000</v>
      </c>
    </row>
    <row r="70" spans="1:11" ht="12.75">
      <c r="A70" s="13">
        <f t="shared" si="0"/>
        <v>68</v>
      </c>
      <c r="B70" s="24" t="s">
        <v>157</v>
      </c>
      <c r="C70" s="1">
        <v>45</v>
      </c>
      <c r="D70" s="1">
        <v>270</v>
      </c>
      <c r="E70" s="40">
        <v>3962</v>
      </c>
      <c r="F70" s="40">
        <v>118</v>
      </c>
      <c r="G70" s="40">
        <v>300.2</v>
      </c>
      <c r="H70" s="40">
        <v>61.5</v>
      </c>
      <c r="I70" s="40">
        <v>61.8</v>
      </c>
      <c r="J70" s="40">
        <v>16.7</v>
      </c>
      <c r="K70" s="1">
        <v>70000</v>
      </c>
    </row>
    <row r="71" spans="1:11" ht="12.75">
      <c r="A71" s="13">
        <f t="shared" si="0"/>
        <v>69</v>
      </c>
      <c r="B71" s="24" t="s">
        <v>36</v>
      </c>
      <c r="C71" s="1">
        <v>50</v>
      </c>
      <c r="D71" s="1">
        <v>50</v>
      </c>
      <c r="E71" s="40">
        <v>21.2</v>
      </c>
      <c r="F71" s="40">
        <v>21.2</v>
      </c>
      <c r="G71" s="40">
        <v>8.5</v>
      </c>
      <c r="H71" s="40">
        <v>8.5</v>
      </c>
      <c r="I71" s="40">
        <v>9.3</v>
      </c>
      <c r="J71" s="40">
        <v>2.5</v>
      </c>
      <c r="K71" s="1">
        <v>70000</v>
      </c>
    </row>
    <row r="72" spans="1:12" ht="12.75">
      <c r="A72" s="13">
        <f>SUM(A71+1)</f>
        <v>70</v>
      </c>
      <c r="B72" s="24" t="s">
        <v>110</v>
      </c>
      <c r="C72" s="1">
        <v>50</v>
      </c>
      <c r="D72" s="1">
        <v>50</v>
      </c>
      <c r="E72" s="40">
        <v>16.8</v>
      </c>
      <c r="F72" s="40">
        <v>16.8</v>
      </c>
      <c r="I72" s="40">
        <v>8.1</v>
      </c>
      <c r="J72" s="40">
        <v>2.2</v>
      </c>
      <c r="K72" s="1">
        <v>70000</v>
      </c>
      <c r="L72" s="1" t="s">
        <v>100</v>
      </c>
    </row>
    <row r="73" spans="1:11" ht="12.75">
      <c r="A73" s="13">
        <f>SUM(A72+1)</f>
        <v>71</v>
      </c>
      <c r="B73" s="24" t="s">
        <v>158</v>
      </c>
      <c r="C73" s="1">
        <v>50</v>
      </c>
      <c r="D73" s="1">
        <v>100</v>
      </c>
      <c r="E73" s="40">
        <v>162.8</v>
      </c>
      <c r="F73" s="40">
        <v>42.6</v>
      </c>
      <c r="G73" s="40">
        <v>32.6</v>
      </c>
      <c r="H73" s="40">
        <v>17</v>
      </c>
      <c r="I73" s="40">
        <v>17.2</v>
      </c>
      <c r="J73" s="40">
        <v>4.6</v>
      </c>
      <c r="K73" s="1">
        <v>70000</v>
      </c>
    </row>
    <row r="74" spans="1:11" ht="12.75">
      <c r="A74" s="13">
        <f>SUM(A73+1)</f>
        <v>72</v>
      </c>
      <c r="B74" s="24" t="s">
        <v>159</v>
      </c>
      <c r="C74" s="1">
        <v>50</v>
      </c>
      <c r="D74" s="1">
        <v>150</v>
      </c>
      <c r="E74" s="40">
        <v>540</v>
      </c>
      <c r="F74" s="40">
        <v>64.2</v>
      </c>
      <c r="G74" s="40">
        <v>72</v>
      </c>
      <c r="H74" s="40">
        <v>25.7</v>
      </c>
      <c r="I74" s="40">
        <v>25.7</v>
      </c>
      <c r="J74" s="40">
        <v>6.9</v>
      </c>
      <c r="K74" s="1">
        <v>70000</v>
      </c>
    </row>
    <row r="75" spans="1:11" ht="12.75">
      <c r="A75" s="13">
        <f>SUM(A74+1)</f>
        <v>73</v>
      </c>
      <c r="B75" s="24" t="s">
        <v>160</v>
      </c>
      <c r="C75" s="1">
        <v>60</v>
      </c>
      <c r="D75" s="1">
        <v>60</v>
      </c>
      <c r="E75" s="40">
        <v>32.41</v>
      </c>
      <c r="F75" s="40">
        <v>32.41</v>
      </c>
      <c r="G75" s="40">
        <v>10.8</v>
      </c>
      <c r="H75" s="40">
        <v>10.8</v>
      </c>
      <c r="I75" s="40">
        <v>9.6</v>
      </c>
      <c r="J75" s="40">
        <v>2.6</v>
      </c>
      <c r="K75" s="1">
        <v>70000</v>
      </c>
    </row>
    <row r="76" spans="1:11" ht="12.75">
      <c r="A76" s="13">
        <f t="shared" si="0"/>
        <v>74</v>
      </c>
      <c r="B76" s="24" t="s">
        <v>161</v>
      </c>
      <c r="C76" s="1">
        <v>60</v>
      </c>
      <c r="D76" s="1">
        <v>60</v>
      </c>
      <c r="E76" s="40">
        <v>52.2</v>
      </c>
      <c r="F76" s="40">
        <v>52.2</v>
      </c>
      <c r="G76" s="40">
        <v>17.4</v>
      </c>
      <c r="H76" s="40">
        <v>17.4</v>
      </c>
      <c r="I76" s="40">
        <v>14.39</v>
      </c>
      <c r="J76" s="40">
        <v>3.89</v>
      </c>
      <c r="K76" s="1">
        <v>70000</v>
      </c>
    </row>
    <row r="77" spans="1:11" ht="12.75">
      <c r="A77" s="13">
        <f t="shared" si="0"/>
        <v>75</v>
      </c>
      <c r="B77" s="24" t="s">
        <v>108</v>
      </c>
      <c r="C77" s="1">
        <v>60</v>
      </c>
      <c r="D77" s="1">
        <v>60</v>
      </c>
      <c r="E77" s="40">
        <v>39.67</v>
      </c>
      <c r="F77" s="40">
        <v>39.67</v>
      </c>
      <c r="G77" s="40">
        <v>13.22</v>
      </c>
      <c r="H77" s="40">
        <v>13.22</v>
      </c>
      <c r="I77" s="40">
        <v>9.79</v>
      </c>
      <c r="J77" s="40">
        <v>2.64</v>
      </c>
      <c r="K77" s="1">
        <v>70000</v>
      </c>
    </row>
    <row r="78" spans="1:11" ht="12.75">
      <c r="A78" s="13">
        <f t="shared" si="0"/>
        <v>76</v>
      </c>
      <c r="B78" s="24" t="s">
        <v>162</v>
      </c>
      <c r="C78" s="1">
        <v>60</v>
      </c>
      <c r="D78" s="1">
        <v>90</v>
      </c>
      <c r="E78" s="40">
        <v>212.44</v>
      </c>
      <c r="F78" s="40">
        <v>88.53</v>
      </c>
      <c r="G78" s="40">
        <v>47.21</v>
      </c>
      <c r="H78" s="40">
        <v>29.51</v>
      </c>
      <c r="I78" s="40">
        <v>25.3</v>
      </c>
      <c r="J78" s="40">
        <v>6.8</v>
      </c>
      <c r="K78" s="1">
        <v>70000</v>
      </c>
    </row>
    <row r="79" spans="1:11" ht="12.75">
      <c r="A79" s="13">
        <f t="shared" si="0"/>
        <v>77</v>
      </c>
      <c r="B79" s="24" t="s">
        <v>163</v>
      </c>
      <c r="C79" s="1">
        <v>80</v>
      </c>
      <c r="D79" s="1">
        <v>80</v>
      </c>
      <c r="E79" s="40">
        <v>132.1</v>
      </c>
      <c r="F79" s="40">
        <v>132.1</v>
      </c>
      <c r="G79" s="40">
        <v>33</v>
      </c>
      <c r="H79" s="40">
        <v>33</v>
      </c>
      <c r="I79" s="40">
        <v>18.2</v>
      </c>
      <c r="J79" s="40">
        <v>4.9</v>
      </c>
      <c r="K79" s="1">
        <v>70000</v>
      </c>
    </row>
    <row r="80" spans="1:11" ht="12.75">
      <c r="A80" s="13">
        <f t="shared" si="0"/>
        <v>78</v>
      </c>
      <c r="B80" s="24" t="s">
        <v>164</v>
      </c>
      <c r="C80" s="1">
        <v>80</v>
      </c>
      <c r="D80" s="1">
        <v>80</v>
      </c>
      <c r="E80" s="40">
        <v>149.9</v>
      </c>
      <c r="F80" s="40">
        <v>134.1</v>
      </c>
      <c r="G80" s="40">
        <v>36.2</v>
      </c>
      <c r="H80" s="40">
        <v>33.5</v>
      </c>
      <c r="I80" s="40">
        <v>18.76</v>
      </c>
      <c r="J80" s="40">
        <v>5.06</v>
      </c>
      <c r="K80" s="1">
        <v>70000</v>
      </c>
    </row>
    <row r="81" spans="1:11" ht="12.75">
      <c r="A81" s="13">
        <f t="shared" si="0"/>
        <v>79</v>
      </c>
      <c r="B81" s="24" t="s">
        <v>165</v>
      </c>
      <c r="C81" s="1">
        <v>80</v>
      </c>
      <c r="D81" s="1">
        <v>120</v>
      </c>
      <c r="E81" s="40">
        <v>389.3</v>
      </c>
      <c r="F81" s="40">
        <v>192.8</v>
      </c>
      <c r="G81" s="40">
        <v>64.8</v>
      </c>
      <c r="H81" s="40">
        <v>48.2</v>
      </c>
      <c r="I81" s="40">
        <v>25.5</v>
      </c>
      <c r="J81" s="40">
        <v>6.9</v>
      </c>
      <c r="K81" s="1">
        <v>70000</v>
      </c>
    </row>
    <row r="82" spans="1:11" ht="12.75">
      <c r="A82" s="13">
        <f t="shared" si="0"/>
        <v>80</v>
      </c>
      <c r="B82" s="24" t="s">
        <v>166</v>
      </c>
      <c r="C82" s="1">
        <v>80</v>
      </c>
      <c r="D82" s="1">
        <v>160</v>
      </c>
      <c r="E82" s="40">
        <v>850.8</v>
      </c>
      <c r="F82" s="40">
        <v>253.4</v>
      </c>
      <c r="G82" s="40">
        <v>106.4</v>
      </c>
      <c r="H82" s="40">
        <v>63.4</v>
      </c>
      <c r="I82" s="40">
        <v>32.9</v>
      </c>
      <c r="J82" s="40">
        <v>8.9</v>
      </c>
      <c r="K82" s="1">
        <v>70000</v>
      </c>
    </row>
    <row r="83" spans="1:12" ht="12.75">
      <c r="A83" s="13">
        <f t="shared" si="0"/>
        <v>81</v>
      </c>
      <c r="B83" s="24" t="s">
        <v>167</v>
      </c>
      <c r="C83" s="1">
        <v>90</v>
      </c>
      <c r="D83" s="1">
        <v>90</v>
      </c>
      <c r="E83" s="40">
        <v>130.24</v>
      </c>
      <c r="F83" s="40">
        <v>130.24</v>
      </c>
      <c r="G83" s="40">
        <v>28.94</v>
      </c>
      <c r="H83" s="40">
        <v>28.94</v>
      </c>
      <c r="I83" s="40">
        <v>14.11</v>
      </c>
      <c r="J83" s="40">
        <v>3.81</v>
      </c>
      <c r="K83" s="1">
        <v>70000</v>
      </c>
      <c r="L83" s="71" t="s">
        <v>191</v>
      </c>
    </row>
    <row r="84" spans="1:12" ht="12.75">
      <c r="A84" s="13">
        <f t="shared" si="0"/>
        <v>82</v>
      </c>
      <c r="B84" s="24" t="s">
        <v>188</v>
      </c>
      <c r="C84" s="1">
        <v>90</v>
      </c>
      <c r="D84" s="1">
        <v>90</v>
      </c>
      <c r="E84" s="41">
        <v>227.4</v>
      </c>
      <c r="F84" s="41">
        <v>214.69</v>
      </c>
      <c r="G84" s="41">
        <v>50.55</v>
      </c>
      <c r="H84" s="41">
        <v>47.71</v>
      </c>
      <c r="I84" s="41">
        <v>24.15</v>
      </c>
      <c r="J84" s="41">
        <v>6.52</v>
      </c>
      <c r="K84" s="1">
        <v>70000</v>
      </c>
      <c r="L84" s="71" t="s">
        <v>190</v>
      </c>
    </row>
    <row r="85" spans="1:12" ht="12.75">
      <c r="A85" s="13">
        <f t="shared" si="0"/>
        <v>83</v>
      </c>
      <c r="B85" s="24" t="s">
        <v>189</v>
      </c>
      <c r="C85" s="1">
        <v>90</v>
      </c>
      <c r="D85" s="1">
        <v>90</v>
      </c>
      <c r="E85" s="41">
        <v>220.86</v>
      </c>
      <c r="F85" s="41">
        <v>220.86</v>
      </c>
      <c r="G85" s="41">
        <v>49.08</v>
      </c>
      <c r="H85" s="41">
        <v>49.08</v>
      </c>
      <c r="I85" s="41">
        <v>24.15</v>
      </c>
      <c r="J85" s="41">
        <v>6.52</v>
      </c>
      <c r="K85" s="1">
        <v>70000</v>
      </c>
      <c r="L85" s="71" t="s">
        <v>190</v>
      </c>
    </row>
    <row r="86" spans="1:11" ht="12.75">
      <c r="A86" s="13">
        <f t="shared" si="0"/>
        <v>84</v>
      </c>
      <c r="B86" s="24" t="s">
        <v>168</v>
      </c>
      <c r="C86" s="1">
        <v>90</v>
      </c>
      <c r="D86" s="1">
        <v>90</v>
      </c>
      <c r="E86" s="40">
        <v>211.1</v>
      </c>
      <c r="F86" s="40">
        <v>211.1</v>
      </c>
      <c r="G86" s="40">
        <v>46.91</v>
      </c>
      <c r="H86" s="40">
        <v>46.91</v>
      </c>
      <c r="I86" s="40">
        <v>23.5</v>
      </c>
      <c r="J86" s="40">
        <v>6.3</v>
      </c>
      <c r="K86" s="1">
        <v>70000</v>
      </c>
    </row>
    <row r="87" spans="1:11" ht="12.75">
      <c r="A87" s="13">
        <f t="shared" si="0"/>
        <v>85</v>
      </c>
      <c r="B87" s="24" t="s">
        <v>169</v>
      </c>
      <c r="C87" s="1">
        <v>90</v>
      </c>
      <c r="D87" s="1">
        <v>90</v>
      </c>
      <c r="E87" s="40">
        <v>299.8</v>
      </c>
      <c r="F87" s="40">
        <v>299.8</v>
      </c>
      <c r="G87" s="40">
        <v>66.62</v>
      </c>
      <c r="H87" s="40">
        <v>66.62</v>
      </c>
      <c r="I87" s="40">
        <v>39.43</v>
      </c>
      <c r="J87" s="40">
        <v>10.37</v>
      </c>
      <c r="K87" s="1">
        <v>70000</v>
      </c>
    </row>
    <row r="88" spans="1:11" ht="12.75">
      <c r="A88" s="13">
        <f t="shared" si="0"/>
        <v>86</v>
      </c>
      <c r="B88" s="24" t="s">
        <v>170</v>
      </c>
      <c r="C88" s="1">
        <v>90</v>
      </c>
      <c r="D88" s="1">
        <v>180</v>
      </c>
      <c r="E88" s="40">
        <v>1380</v>
      </c>
      <c r="F88" s="40">
        <v>401</v>
      </c>
      <c r="G88" s="40">
        <v>153.33</v>
      </c>
      <c r="H88" s="40">
        <v>89.11</v>
      </c>
      <c r="I88" s="40">
        <v>42.9</v>
      </c>
      <c r="J88" s="40">
        <v>11.6</v>
      </c>
      <c r="K88" s="1">
        <v>70000</v>
      </c>
    </row>
    <row r="89" spans="1:11" ht="12.75">
      <c r="A89" s="13">
        <f t="shared" si="0"/>
        <v>87</v>
      </c>
      <c r="B89" s="24" t="s">
        <v>171</v>
      </c>
      <c r="C89" s="1">
        <v>90</v>
      </c>
      <c r="D89" s="1">
        <v>180</v>
      </c>
      <c r="E89" s="40">
        <v>2138.3</v>
      </c>
      <c r="F89" s="40">
        <v>544.3</v>
      </c>
      <c r="G89" s="40">
        <v>237.59</v>
      </c>
      <c r="H89" s="40">
        <v>120.96</v>
      </c>
      <c r="I89" s="40">
        <v>63.6</v>
      </c>
      <c r="J89" s="40">
        <v>17.2</v>
      </c>
      <c r="K89" s="1">
        <v>70000</v>
      </c>
    </row>
    <row r="90" spans="1:11" ht="12.75">
      <c r="A90" s="13">
        <f t="shared" si="0"/>
        <v>88</v>
      </c>
      <c r="B90" s="24" t="s">
        <v>172</v>
      </c>
      <c r="C90" s="1">
        <v>90</v>
      </c>
      <c r="D90" s="1">
        <v>360</v>
      </c>
      <c r="E90" s="40">
        <v>14065</v>
      </c>
      <c r="F90" s="40">
        <v>710</v>
      </c>
      <c r="G90" s="40">
        <v>781</v>
      </c>
      <c r="H90" s="40">
        <v>157</v>
      </c>
      <c r="I90" s="40">
        <v>95</v>
      </c>
      <c r="J90" s="40">
        <v>24.4</v>
      </c>
      <c r="K90" s="1">
        <v>70000</v>
      </c>
    </row>
    <row r="91" spans="1:20" s="35" customFormat="1" ht="12.75">
      <c r="A91" s="32">
        <f t="shared" si="0"/>
        <v>89</v>
      </c>
      <c r="B91" s="33" t="s">
        <v>173</v>
      </c>
      <c r="C91" s="34">
        <v>100</v>
      </c>
      <c r="D91" s="34">
        <v>100</v>
      </c>
      <c r="E91" s="38">
        <v>318.3</v>
      </c>
      <c r="F91" s="38">
        <v>318.3</v>
      </c>
      <c r="G91" s="38">
        <v>63.7</v>
      </c>
      <c r="H91" s="38">
        <v>63.7</v>
      </c>
      <c r="I91" s="38">
        <v>29.9</v>
      </c>
      <c r="J91" s="38">
        <v>8.1</v>
      </c>
      <c r="K91" s="1">
        <v>70000</v>
      </c>
      <c r="L91" s="42" t="s">
        <v>71</v>
      </c>
      <c r="M91" s="42" t="s">
        <v>72</v>
      </c>
      <c r="N91" s="42" t="s">
        <v>73</v>
      </c>
      <c r="O91" s="42" t="s">
        <v>74</v>
      </c>
      <c r="P91" s="34"/>
      <c r="Q91" s="65" t="s">
        <v>97</v>
      </c>
      <c r="R91" s="34"/>
      <c r="S91" s="34"/>
      <c r="T91" s="34"/>
    </row>
    <row r="92" spans="1:22" ht="12.75">
      <c r="A92" s="13">
        <f t="shared" si="0"/>
        <v>90</v>
      </c>
      <c r="B92" s="24" t="s">
        <v>174</v>
      </c>
      <c r="C92" s="1">
        <v>100</v>
      </c>
      <c r="D92" s="1">
        <v>200</v>
      </c>
      <c r="E92" s="40">
        <v>2133.1</v>
      </c>
      <c r="F92" s="40">
        <v>602.1</v>
      </c>
      <c r="G92" s="40">
        <v>213.3</v>
      </c>
      <c r="H92" s="40">
        <v>120.4</v>
      </c>
      <c r="I92" s="40">
        <v>54</v>
      </c>
      <c r="J92" s="40">
        <v>14.6</v>
      </c>
      <c r="K92" s="1">
        <v>70000</v>
      </c>
      <c r="N92" s="24" t="s">
        <v>77</v>
      </c>
      <c r="V92" s="24" t="s">
        <v>76</v>
      </c>
    </row>
    <row r="93" spans="1:25" s="22" customFormat="1" ht="12.75">
      <c r="A93" s="30">
        <f t="shared" si="0"/>
        <v>91</v>
      </c>
      <c r="B93" s="31" t="s">
        <v>58</v>
      </c>
      <c r="C93" s="21">
        <v>25.4</v>
      </c>
      <c r="D93" s="21">
        <v>25.4</v>
      </c>
      <c r="E93" s="37">
        <f>SUM(L93*41.62)</f>
        <v>1.8312799999999998</v>
      </c>
      <c r="F93" s="37">
        <f aca="true" t="shared" si="2" ref="F93:F101">SUM(M93*41.62)</f>
        <v>1.8312799999999998</v>
      </c>
      <c r="G93" s="37">
        <f>SUM(N93*16.39)</f>
        <v>1.44232</v>
      </c>
      <c r="H93" s="37">
        <f aca="true" t="shared" si="3" ref="H93:H101">SUM(O93*16.39)</f>
        <v>1.44232</v>
      </c>
      <c r="I93" s="37">
        <f>SUM(P93*64.516)</f>
        <v>26.064464000000005</v>
      </c>
      <c r="J93" s="37">
        <f aca="true" t="shared" si="4" ref="J93:J100">SUM((Q93*0.453592)*3.28084)</f>
        <v>0.7039009936534399</v>
      </c>
      <c r="K93" s="21">
        <v>70000</v>
      </c>
      <c r="L93" s="21">
        <v>0.044</v>
      </c>
      <c r="M93" s="21">
        <v>0.044</v>
      </c>
      <c r="N93" s="21">
        <v>0.088</v>
      </c>
      <c r="O93" s="21">
        <v>0.088</v>
      </c>
      <c r="P93" s="21">
        <v>0.404</v>
      </c>
      <c r="Q93" s="21">
        <v>0.473</v>
      </c>
      <c r="R93" s="21"/>
      <c r="S93" s="21"/>
      <c r="T93" s="21">
        <v>0.044</v>
      </c>
      <c r="U93" s="21">
        <v>0.044</v>
      </c>
      <c r="V93" s="21">
        <v>0.088</v>
      </c>
      <c r="W93" s="21">
        <v>0.088</v>
      </c>
      <c r="X93" s="21">
        <v>0.404</v>
      </c>
      <c r="Y93" s="21">
        <v>0.473</v>
      </c>
    </row>
    <row r="94" spans="1:25" ht="12.75">
      <c r="A94" s="13">
        <f t="shared" si="0"/>
        <v>92</v>
      </c>
      <c r="B94" s="24" t="s">
        <v>59</v>
      </c>
      <c r="C94" s="1">
        <v>25.4</v>
      </c>
      <c r="D94" s="1">
        <v>50.8</v>
      </c>
      <c r="E94" s="45">
        <f aca="true" t="shared" si="5" ref="E94:E101">SUM(L94*41.62)</f>
        <v>12.319519999999999</v>
      </c>
      <c r="F94" s="45">
        <f t="shared" si="2"/>
        <v>1.8312799999999998</v>
      </c>
      <c r="G94" s="45">
        <f aca="true" t="shared" si="6" ref="G94:G101">SUM(N94*16.39)</f>
        <v>4.85144</v>
      </c>
      <c r="H94" s="45">
        <f t="shared" si="3"/>
        <v>2.80269</v>
      </c>
      <c r="I94" s="41">
        <f>SUM(P94*64.516)</f>
        <v>53.741828000000005</v>
      </c>
      <c r="J94" s="40">
        <f t="shared" si="4"/>
        <v>1.450958707848</v>
      </c>
      <c r="K94" s="1">
        <v>70000</v>
      </c>
      <c r="L94" s="1">
        <v>0.296</v>
      </c>
      <c r="M94" s="1">
        <v>0.044</v>
      </c>
      <c r="N94" s="1">
        <v>0.296</v>
      </c>
      <c r="O94" s="1">
        <v>0.171</v>
      </c>
      <c r="P94" s="1">
        <v>0.833</v>
      </c>
      <c r="Q94" s="1">
        <v>0.975</v>
      </c>
      <c r="R94" s="36" t="s">
        <v>53</v>
      </c>
      <c r="S94" s="17"/>
      <c r="T94" s="1">
        <v>0.044</v>
      </c>
      <c r="U94" s="1">
        <v>0.296</v>
      </c>
      <c r="V94" s="1">
        <v>0.171</v>
      </c>
      <c r="W94" s="1">
        <v>0.296</v>
      </c>
      <c r="X94" s="1">
        <v>0.833</v>
      </c>
      <c r="Y94" s="1">
        <v>0.975</v>
      </c>
    </row>
    <row r="95" spans="1:25" ht="12.75">
      <c r="A95" s="13">
        <f t="shared" si="0"/>
        <v>93</v>
      </c>
      <c r="B95" s="24" t="s">
        <v>60</v>
      </c>
      <c r="C95" s="1">
        <v>50.8</v>
      </c>
      <c r="D95" s="1">
        <v>50.8</v>
      </c>
      <c r="E95" s="38">
        <f t="shared" si="5"/>
        <v>23.05748</v>
      </c>
      <c r="F95" s="38">
        <f t="shared" si="2"/>
        <v>23.05748</v>
      </c>
      <c r="G95" s="38">
        <f t="shared" si="6"/>
        <v>9.080060000000001</v>
      </c>
      <c r="H95" s="38">
        <f t="shared" si="3"/>
        <v>9.080060000000001</v>
      </c>
      <c r="I95" s="40">
        <f aca="true" t="shared" si="7" ref="I95:I101">SUM(P95*64.516)</f>
        <v>79.225648</v>
      </c>
      <c r="J95" s="40">
        <f t="shared" si="4"/>
        <v>2.1340254226195197</v>
      </c>
      <c r="K95" s="1">
        <v>70000</v>
      </c>
      <c r="L95" s="1">
        <v>0.554</v>
      </c>
      <c r="M95" s="1">
        <v>0.554</v>
      </c>
      <c r="N95" s="1">
        <v>0.554</v>
      </c>
      <c r="O95" s="1">
        <v>0.554</v>
      </c>
      <c r="P95" s="1">
        <v>1.228</v>
      </c>
      <c r="Q95" s="1">
        <v>1.434</v>
      </c>
      <c r="T95" s="1">
        <v>0.554</v>
      </c>
      <c r="U95" s="1">
        <v>0.554</v>
      </c>
      <c r="V95" s="1">
        <v>0.554</v>
      </c>
      <c r="W95" s="1">
        <v>0.554</v>
      </c>
      <c r="X95" s="1">
        <v>1.228</v>
      </c>
      <c r="Y95" s="1">
        <v>1.434</v>
      </c>
    </row>
    <row r="96" spans="1:25" ht="12.75">
      <c r="A96" s="13">
        <f t="shared" si="0"/>
        <v>94</v>
      </c>
      <c r="B96" s="24" t="s">
        <v>61</v>
      </c>
      <c r="C96" s="1">
        <v>38.1</v>
      </c>
      <c r="D96" s="1">
        <v>38.1</v>
      </c>
      <c r="E96" s="38">
        <f t="shared" si="5"/>
        <v>8.03266</v>
      </c>
      <c r="F96" s="38">
        <f t="shared" si="2"/>
        <v>8.03266</v>
      </c>
      <c r="G96" s="38">
        <f t="shared" si="6"/>
        <v>4.21223</v>
      </c>
      <c r="H96" s="38">
        <f t="shared" si="3"/>
        <v>4.21223</v>
      </c>
      <c r="I96" s="40">
        <f t="shared" si="7"/>
        <v>58.58052800000001</v>
      </c>
      <c r="J96" s="40">
        <f t="shared" si="4"/>
        <v>1.58191703224864</v>
      </c>
      <c r="K96" s="1">
        <v>70000</v>
      </c>
      <c r="L96" s="1">
        <v>0.193</v>
      </c>
      <c r="M96" s="1">
        <v>0.193</v>
      </c>
      <c r="N96" s="1">
        <v>0.257</v>
      </c>
      <c r="O96" s="1">
        <v>0.257</v>
      </c>
      <c r="P96" s="1">
        <v>0.908</v>
      </c>
      <c r="Q96" s="1">
        <v>1.063</v>
      </c>
      <c r="T96" s="1">
        <v>0.193</v>
      </c>
      <c r="U96" s="1">
        <v>0.193</v>
      </c>
      <c r="V96" s="1">
        <v>0.257</v>
      </c>
      <c r="W96" s="1">
        <v>0.257</v>
      </c>
      <c r="X96" s="1">
        <v>0.908</v>
      </c>
      <c r="Y96" s="1">
        <v>1.063</v>
      </c>
    </row>
    <row r="97" spans="1:25" ht="12.75">
      <c r="A97" s="13">
        <f t="shared" si="0"/>
        <v>95</v>
      </c>
      <c r="B97" s="24" t="s">
        <v>62</v>
      </c>
      <c r="C97" s="1">
        <v>38.1</v>
      </c>
      <c r="D97" s="1">
        <v>38.1</v>
      </c>
      <c r="E97" s="38">
        <f t="shared" si="5"/>
        <v>10.57148</v>
      </c>
      <c r="F97" s="38">
        <f t="shared" si="2"/>
        <v>10.57148</v>
      </c>
      <c r="G97" s="38">
        <f t="shared" si="6"/>
        <v>5.539820000000001</v>
      </c>
      <c r="H97" s="38">
        <f t="shared" si="3"/>
        <v>5.539820000000001</v>
      </c>
      <c r="I97" s="40">
        <f t="shared" si="7"/>
        <v>70.64502</v>
      </c>
      <c r="J97" s="40">
        <f t="shared" si="4"/>
        <v>1.90782468047296</v>
      </c>
      <c r="K97" s="1">
        <v>70000</v>
      </c>
      <c r="L97" s="1">
        <v>0.254</v>
      </c>
      <c r="M97" s="1">
        <v>0.254</v>
      </c>
      <c r="N97" s="1">
        <v>0.338</v>
      </c>
      <c r="O97" s="1">
        <v>0.338</v>
      </c>
      <c r="P97" s="1">
        <v>1.095</v>
      </c>
      <c r="Q97" s="1">
        <v>1.282</v>
      </c>
      <c r="T97" s="1">
        <v>0.254</v>
      </c>
      <c r="U97" s="1">
        <v>0.254</v>
      </c>
      <c r="V97" s="1">
        <v>0.338</v>
      </c>
      <c r="W97" s="1">
        <v>0.338</v>
      </c>
      <c r="X97" s="1">
        <v>1.095</v>
      </c>
      <c r="Y97" s="1">
        <v>1.282</v>
      </c>
    </row>
    <row r="98" spans="1:25" ht="12.75">
      <c r="A98" s="13">
        <f>SUM(A97+1)</f>
        <v>96</v>
      </c>
      <c r="B98" s="24" t="s">
        <v>63</v>
      </c>
      <c r="C98" s="1">
        <v>38.1</v>
      </c>
      <c r="D98" s="1">
        <v>76.2</v>
      </c>
      <c r="E98" s="45">
        <f t="shared" si="5"/>
        <v>58.68419999999999</v>
      </c>
      <c r="F98" s="45">
        <f t="shared" si="2"/>
        <v>16.106939999999998</v>
      </c>
      <c r="G98" s="45">
        <f t="shared" si="6"/>
        <v>15.4066</v>
      </c>
      <c r="H98" s="45">
        <f t="shared" si="3"/>
        <v>8.45724</v>
      </c>
      <c r="I98" s="41">
        <f t="shared" si="7"/>
        <v>110.38687600000002</v>
      </c>
      <c r="J98" s="40">
        <f t="shared" si="4"/>
        <v>2.9793018801145594</v>
      </c>
      <c r="K98" s="1">
        <v>70000</v>
      </c>
      <c r="L98" s="1">
        <v>1.41</v>
      </c>
      <c r="M98" s="1">
        <v>0.387</v>
      </c>
      <c r="N98" s="1">
        <v>0.94</v>
      </c>
      <c r="O98" s="1">
        <v>0.516</v>
      </c>
      <c r="P98" s="1">
        <v>1.711</v>
      </c>
      <c r="Q98" s="1">
        <v>2.002</v>
      </c>
      <c r="R98" s="36" t="s">
        <v>53</v>
      </c>
      <c r="S98" s="17"/>
      <c r="T98" s="1">
        <v>0.387</v>
      </c>
      <c r="U98" s="1">
        <v>1.41</v>
      </c>
      <c r="V98" s="1">
        <v>0.516</v>
      </c>
      <c r="W98" s="1">
        <v>0.94</v>
      </c>
      <c r="X98" s="1">
        <v>1.711</v>
      </c>
      <c r="Y98" s="1">
        <v>2.002</v>
      </c>
    </row>
    <row r="99" spans="1:25" ht="12.75">
      <c r="A99" s="13">
        <f>SUM(A98+1)</f>
        <v>97</v>
      </c>
      <c r="B99" s="24" t="s">
        <v>64</v>
      </c>
      <c r="C99" s="1">
        <v>38.1</v>
      </c>
      <c r="D99" s="1">
        <v>76.2</v>
      </c>
      <c r="E99" s="45">
        <f t="shared" si="5"/>
        <v>73.0431</v>
      </c>
      <c r="F99" s="45">
        <f t="shared" si="2"/>
        <v>19.935979999999997</v>
      </c>
      <c r="G99" s="45">
        <f t="shared" si="6"/>
        <v>19.1763</v>
      </c>
      <c r="H99" s="45">
        <f t="shared" si="3"/>
        <v>10.47321</v>
      </c>
      <c r="I99" s="41">
        <f t="shared" si="7"/>
        <v>137.999724</v>
      </c>
      <c r="J99" s="40">
        <f t="shared" si="4"/>
        <v>3.7233832687545596</v>
      </c>
      <c r="K99" s="1">
        <v>70000</v>
      </c>
      <c r="L99" s="1">
        <v>1.755</v>
      </c>
      <c r="M99" s="1">
        <v>0.479</v>
      </c>
      <c r="N99" s="1">
        <v>1.17</v>
      </c>
      <c r="O99" s="1">
        <v>0.639</v>
      </c>
      <c r="P99" s="1">
        <v>2.139</v>
      </c>
      <c r="Q99" s="1">
        <v>2.502</v>
      </c>
      <c r="R99" s="36" t="s">
        <v>53</v>
      </c>
      <c r="S99" s="17"/>
      <c r="T99" s="1">
        <v>0.479</v>
      </c>
      <c r="U99" s="1">
        <v>1.755</v>
      </c>
      <c r="V99" s="1">
        <v>0.639</v>
      </c>
      <c r="W99" s="1">
        <v>1.17</v>
      </c>
      <c r="X99" s="1">
        <v>2.139</v>
      </c>
      <c r="Y99" s="1">
        <v>2.502</v>
      </c>
    </row>
    <row r="100" spans="1:25" ht="12.75">
      <c r="A100" s="13">
        <f>SUM(A99+1)</f>
        <v>98</v>
      </c>
      <c r="B100" s="24" t="s">
        <v>65</v>
      </c>
      <c r="C100" s="1">
        <v>76.2</v>
      </c>
      <c r="D100" s="1">
        <v>76.2</v>
      </c>
      <c r="E100" s="38">
        <f t="shared" si="5"/>
        <v>139.26051999999999</v>
      </c>
      <c r="F100" s="38">
        <f t="shared" si="2"/>
        <v>139.26051999999999</v>
      </c>
      <c r="G100" s="38">
        <f t="shared" si="6"/>
        <v>36.5497</v>
      </c>
      <c r="H100" s="38">
        <f t="shared" si="3"/>
        <v>36.5497</v>
      </c>
      <c r="I100" s="40">
        <f t="shared" si="7"/>
        <v>228.193092</v>
      </c>
      <c r="J100" s="40">
        <f t="shared" si="4"/>
        <v>6.15801757238464</v>
      </c>
      <c r="K100" s="1">
        <v>70000</v>
      </c>
      <c r="L100" s="1">
        <v>3.346</v>
      </c>
      <c r="M100" s="1">
        <v>3.346</v>
      </c>
      <c r="N100" s="1">
        <v>2.23</v>
      </c>
      <c r="O100" s="1">
        <v>2.23</v>
      </c>
      <c r="P100" s="1">
        <v>3.537</v>
      </c>
      <c r="Q100" s="1">
        <v>4.138</v>
      </c>
      <c r="R100" s="43"/>
      <c r="S100" s="44"/>
      <c r="T100" s="1">
        <v>3.346</v>
      </c>
      <c r="U100" s="1">
        <v>3.346</v>
      </c>
      <c r="V100" s="1">
        <v>2.23</v>
      </c>
      <c r="W100" s="1">
        <v>2.23</v>
      </c>
      <c r="X100" s="1">
        <v>3.537</v>
      </c>
      <c r="Y100" s="1">
        <v>4.138</v>
      </c>
    </row>
    <row r="101" spans="1:25" ht="12.75">
      <c r="A101" s="50">
        <f>SUM(A100+1)</f>
        <v>99</v>
      </c>
      <c r="B101" s="24" t="s">
        <v>66</v>
      </c>
      <c r="C101" s="1">
        <v>76.2</v>
      </c>
      <c r="D101" s="1">
        <v>152.4</v>
      </c>
      <c r="E101" s="45">
        <f t="shared" si="5"/>
        <v>943.35892</v>
      </c>
      <c r="F101" s="45">
        <f t="shared" si="2"/>
        <v>272.1948</v>
      </c>
      <c r="G101" s="45">
        <f t="shared" si="6"/>
        <v>123.82645</v>
      </c>
      <c r="H101" s="45">
        <f t="shared" si="3"/>
        <v>71.4604</v>
      </c>
      <c r="I101" s="41">
        <f t="shared" si="7"/>
        <v>418.966904</v>
      </c>
      <c r="J101" s="40">
        <f>SUM((Q101*0.453592)*3.28084)</f>
        <v>11.307060781773439</v>
      </c>
      <c r="K101" s="1">
        <v>70000</v>
      </c>
      <c r="L101" s="1">
        <v>22.666</v>
      </c>
      <c r="M101" s="1">
        <v>6.54</v>
      </c>
      <c r="N101" s="1">
        <v>7.555</v>
      </c>
      <c r="O101" s="1">
        <v>4.36</v>
      </c>
      <c r="P101" s="1">
        <v>6.494</v>
      </c>
      <c r="Q101" s="1">
        <v>7.598</v>
      </c>
      <c r="R101" s="36" t="s">
        <v>53</v>
      </c>
      <c r="S101" s="17"/>
      <c r="T101" s="1">
        <v>6.54</v>
      </c>
      <c r="U101" s="1">
        <v>22.666</v>
      </c>
      <c r="V101" s="1">
        <v>4.36</v>
      </c>
      <c r="W101" s="1">
        <v>7.555</v>
      </c>
      <c r="X101" s="1">
        <v>6.494</v>
      </c>
      <c r="Y101" s="1">
        <v>7.598</v>
      </c>
    </row>
    <row r="102" spans="1:20" s="22" customFormat="1" ht="12.75">
      <c r="A102" s="13">
        <f>SUM(A101+1)</f>
        <v>100</v>
      </c>
      <c r="B102" s="25" t="s">
        <v>176</v>
      </c>
      <c r="C102" s="21">
        <v>20</v>
      </c>
      <c r="D102" s="21">
        <v>45</v>
      </c>
      <c r="E102" s="37">
        <v>10.33</v>
      </c>
      <c r="F102" s="37">
        <v>5.6</v>
      </c>
      <c r="G102" s="37">
        <v>4.23</v>
      </c>
      <c r="H102" s="37">
        <v>3.73</v>
      </c>
      <c r="I102" s="37">
        <v>4.38</v>
      </c>
      <c r="J102" s="37">
        <v>1.23</v>
      </c>
      <c r="K102" s="21">
        <v>70000</v>
      </c>
      <c r="L102" s="21"/>
      <c r="M102" s="21"/>
      <c r="N102" s="21"/>
      <c r="O102" s="21"/>
      <c r="P102" s="21"/>
      <c r="Q102" s="21"/>
      <c r="R102" s="21"/>
      <c r="S102" s="21"/>
      <c r="T102" s="21"/>
    </row>
    <row r="103" spans="1:11" ht="12.75">
      <c r="A103" s="13">
        <f aca="true" t="shared" si="8" ref="A103:A131">SUM(A102+1)</f>
        <v>101</v>
      </c>
      <c r="B103" s="26" t="s">
        <v>37</v>
      </c>
      <c r="C103" s="1">
        <v>45</v>
      </c>
      <c r="D103" s="1">
        <v>45</v>
      </c>
      <c r="E103" s="40">
        <v>13.15</v>
      </c>
      <c r="F103" s="40">
        <v>13.5</v>
      </c>
      <c r="G103" s="40">
        <v>7.04</v>
      </c>
      <c r="H103" s="40">
        <v>13.05</v>
      </c>
      <c r="I103" s="40">
        <v>6.85</v>
      </c>
      <c r="J103" s="40">
        <v>1.85</v>
      </c>
      <c r="K103" s="1">
        <v>70000</v>
      </c>
    </row>
    <row r="104" spans="1:12" ht="12.75">
      <c r="A104" s="13">
        <f t="shared" si="8"/>
        <v>102</v>
      </c>
      <c r="B104" s="26" t="s">
        <v>99</v>
      </c>
      <c r="C104" s="1">
        <v>45</v>
      </c>
      <c r="D104" s="1">
        <v>45</v>
      </c>
      <c r="E104" s="40">
        <v>10.83</v>
      </c>
      <c r="F104" s="40">
        <v>11.22</v>
      </c>
      <c r="G104" s="40">
        <v>4.76</v>
      </c>
      <c r="H104" s="40">
        <v>4.82</v>
      </c>
      <c r="I104" s="40">
        <v>6.02</v>
      </c>
      <c r="J104" s="40">
        <v>1.62</v>
      </c>
      <c r="K104" s="1">
        <v>70000</v>
      </c>
      <c r="L104" s="1" t="s">
        <v>100</v>
      </c>
    </row>
    <row r="105" spans="1:12" ht="12.75">
      <c r="A105" s="13">
        <f t="shared" si="8"/>
        <v>103</v>
      </c>
      <c r="B105" s="26" t="s">
        <v>175</v>
      </c>
      <c r="C105" s="1">
        <v>45</v>
      </c>
      <c r="D105" s="1">
        <v>45</v>
      </c>
      <c r="E105" s="40">
        <v>10.11</v>
      </c>
      <c r="F105" s="40">
        <v>10.12</v>
      </c>
      <c r="G105" s="40">
        <v>4.66</v>
      </c>
      <c r="H105" s="40">
        <v>4.34</v>
      </c>
      <c r="I105" s="40">
        <v>5.49</v>
      </c>
      <c r="J105" s="40">
        <v>1.48</v>
      </c>
      <c r="K105" s="1">
        <v>70000</v>
      </c>
      <c r="L105" s="1" t="s">
        <v>100</v>
      </c>
    </row>
    <row r="106" spans="1:11" ht="12.75">
      <c r="A106" s="13">
        <f t="shared" si="8"/>
        <v>104</v>
      </c>
      <c r="B106" s="26" t="s">
        <v>38</v>
      </c>
      <c r="C106" s="1">
        <v>45</v>
      </c>
      <c r="D106" s="1">
        <v>45</v>
      </c>
      <c r="E106" s="40">
        <v>8.85</v>
      </c>
      <c r="F106" s="40">
        <v>6.95</v>
      </c>
      <c r="G106" s="40">
        <v>3.18</v>
      </c>
      <c r="H106" s="40">
        <v>2.32</v>
      </c>
      <c r="I106" s="40">
        <v>4.47</v>
      </c>
      <c r="J106" s="40">
        <v>1.2</v>
      </c>
      <c r="K106" s="1">
        <v>70000</v>
      </c>
    </row>
    <row r="107" spans="1:11" ht="12.75">
      <c r="A107" s="13">
        <f t="shared" si="8"/>
        <v>105</v>
      </c>
      <c r="B107" s="26" t="s">
        <v>39</v>
      </c>
      <c r="C107" s="1">
        <v>15</v>
      </c>
      <c r="D107" s="1">
        <v>30</v>
      </c>
      <c r="E107" s="40">
        <v>2.51</v>
      </c>
      <c r="F107" s="40">
        <v>2.04</v>
      </c>
      <c r="I107" s="40">
        <v>2.01</v>
      </c>
      <c r="K107" s="1">
        <v>70000</v>
      </c>
    </row>
    <row r="108" spans="1:11" ht="12.75">
      <c r="A108" s="13">
        <f t="shared" si="8"/>
        <v>106</v>
      </c>
      <c r="B108" s="26" t="s">
        <v>91</v>
      </c>
      <c r="C108" s="1">
        <v>30</v>
      </c>
      <c r="D108" s="1">
        <v>30</v>
      </c>
      <c r="E108" s="40">
        <v>2.57</v>
      </c>
      <c r="F108" s="40">
        <v>3.01</v>
      </c>
      <c r="G108" s="40">
        <v>1.64</v>
      </c>
      <c r="H108" s="40">
        <v>1.92</v>
      </c>
      <c r="I108" s="40">
        <v>3.19</v>
      </c>
      <c r="J108" s="40">
        <v>0.86</v>
      </c>
      <c r="K108" s="1">
        <v>70000</v>
      </c>
    </row>
    <row r="109" spans="1:11" ht="12.75">
      <c r="A109" s="13">
        <f t="shared" si="8"/>
        <v>107</v>
      </c>
      <c r="B109" s="26" t="s">
        <v>90</v>
      </c>
      <c r="C109" s="1">
        <v>30</v>
      </c>
      <c r="D109" s="1">
        <v>30</v>
      </c>
      <c r="E109" s="40">
        <v>2.48</v>
      </c>
      <c r="F109" s="40">
        <v>2.92</v>
      </c>
      <c r="G109" s="40">
        <v>1.57</v>
      </c>
      <c r="H109" s="40">
        <v>1.83</v>
      </c>
      <c r="I109" s="40">
        <v>3.16</v>
      </c>
      <c r="J109" s="40">
        <v>0.85</v>
      </c>
      <c r="K109" s="1">
        <v>70000</v>
      </c>
    </row>
    <row r="110" spans="1:11" ht="12.75">
      <c r="A110" s="13">
        <f t="shared" si="8"/>
        <v>108</v>
      </c>
      <c r="B110" s="26" t="s">
        <v>93</v>
      </c>
      <c r="C110" s="1">
        <v>30</v>
      </c>
      <c r="D110" s="1">
        <v>45</v>
      </c>
      <c r="E110" s="40">
        <v>7</v>
      </c>
      <c r="F110" s="40">
        <v>4.25</v>
      </c>
      <c r="G110" s="40">
        <v>4.3</v>
      </c>
      <c r="H110" s="40">
        <v>1.8</v>
      </c>
      <c r="I110" s="40">
        <v>4.52</v>
      </c>
      <c r="J110" s="40">
        <v>1.22</v>
      </c>
      <c r="K110" s="1">
        <v>70000</v>
      </c>
    </row>
    <row r="111" spans="1:11" ht="12.75">
      <c r="A111" s="13">
        <f t="shared" si="8"/>
        <v>109</v>
      </c>
      <c r="B111" s="26" t="s">
        <v>92</v>
      </c>
      <c r="C111" s="1">
        <v>30</v>
      </c>
      <c r="D111" s="1">
        <v>45</v>
      </c>
      <c r="E111" s="40">
        <v>6.98</v>
      </c>
      <c r="F111" s="40">
        <v>4.11</v>
      </c>
      <c r="G111" s="40">
        <v>4.33</v>
      </c>
      <c r="H111" s="40">
        <v>1.82</v>
      </c>
      <c r="I111" s="40">
        <v>4.49</v>
      </c>
      <c r="J111" s="40">
        <v>1.21</v>
      </c>
      <c r="K111" s="1">
        <v>70000</v>
      </c>
    </row>
    <row r="112" spans="1:11" ht="12.75">
      <c r="A112" s="13">
        <f t="shared" si="8"/>
        <v>110</v>
      </c>
      <c r="B112" s="26" t="s">
        <v>40</v>
      </c>
      <c r="C112" s="1">
        <v>45</v>
      </c>
      <c r="D112" s="1">
        <v>30</v>
      </c>
      <c r="E112" s="40">
        <v>4.5</v>
      </c>
      <c r="F112" s="40">
        <v>11.9</v>
      </c>
      <c r="I112" s="40">
        <v>5.3</v>
      </c>
      <c r="J112" s="40">
        <v>1.4</v>
      </c>
      <c r="K112" s="1">
        <v>70000</v>
      </c>
    </row>
    <row r="113" spans="1:11" ht="12.75">
      <c r="A113" s="13">
        <f t="shared" si="8"/>
        <v>111</v>
      </c>
      <c r="B113" s="26" t="s">
        <v>41</v>
      </c>
      <c r="C113" s="1">
        <v>45</v>
      </c>
      <c r="D113" s="1">
        <v>45</v>
      </c>
      <c r="E113" s="40">
        <v>9.6</v>
      </c>
      <c r="F113" s="40">
        <v>13.3</v>
      </c>
      <c r="G113" s="40">
        <v>3.8</v>
      </c>
      <c r="H113" s="40">
        <v>6.5</v>
      </c>
      <c r="I113" s="40">
        <v>5.4</v>
      </c>
      <c r="J113" s="40">
        <v>1.5</v>
      </c>
      <c r="K113" s="1">
        <v>70000</v>
      </c>
    </row>
    <row r="114" spans="1:11" ht="12.75">
      <c r="A114" s="13">
        <f t="shared" si="8"/>
        <v>112</v>
      </c>
      <c r="B114" s="26" t="s">
        <v>42</v>
      </c>
      <c r="C114" s="1">
        <v>45</v>
      </c>
      <c r="D114" s="1">
        <v>50</v>
      </c>
      <c r="E114" s="40">
        <v>15.2</v>
      </c>
      <c r="F114" s="40">
        <v>16.9</v>
      </c>
      <c r="G114" s="40">
        <v>5.3</v>
      </c>
      <c r="H114" s="40">
        <v>7.5</v>
      </c>
      <c r="I114" s="40">
        <v>6.9</v>
      </c>
      <c r="J114" s="40">
        <v>1.9</v>
      </c>
      <c r="K114" s="1">
        <v>70000</v>
      </c>
    </row>
    <row r="115" spans="1:11" ht="12.75">
      <c r="A115" s="13">
        <f t="shared" si="8"/>
        <v>113</v>
      </c>
      <c r="B115" s="26" t="s">
        <v>89</v>
      </c>
      <c r="C115" s="1">
        <v>45</v>
      </c>
      <c r="D115" s="1">
        <v>75</v>
      </c>
      <c r="E115" s="40">
        <v>49.5</v>
      </c>
      <c r="F115" s="40">
        <v>25.8</v>
      </c>
      <c r="G115" s="40">
        <v>12.1</v>
      </c>
      <c r="H115" s="40">
        <v>11.5</v>
      </c>
      <c r="I115" s="40">
        <v>10.4</v>
      </c>
      <c r="J115" s="40">
        <v>2.8</v>
      </c>
      <c r="K115" s="1">
        <v>70000</v>
      </c>
    </row>
    <row r="116" spans="1:11" ht="12.75">
      <c r="A116" s="13">
        <f t="shared" si="8"/>
        <v>114</v>
      </c>
      <c r="B116" s="26" t="s">
        <v>43</v>
      </c>
      <c r="C116" s="1">
        <v>22.5</v>
      </c>
      <c r="D116" s="1">
        <v>30</v>
      </c>
      <c r="I116" s="40">
        <v>3.05</v>
      </c>
      <c r="K116" s="1">
        <v>70000</v>
      </c>
    </row>
    <row r="117" spans="1:23" ht="12.75">
      <c r="A117" s="13">
        <f t="shared" si="8"/>
        <v>115</v>
      </c>
      <c r="B117" s="26" t="s">
        <v>94</v>
      </c>
      <c r="C117" s="1">
        <v>30</v>
      </c>
      <c r="D117" s="1">
        <v>100</v>
      </c>
      <c r="E117" s="41">
        <v>90.3</v>
      </c>
      <c r="F117" s="41">
        <v>9.65</v>
      </c>
      <c r="G117" s="41">
        <v>18</v>
      </c>
      <c r="H117" s="41">
        <v>6.4</v>
      </c>
      <c r="I117" s="40">
        <v>9.68</v>
      </c>
      <c r="J117" s="40">
        <v>2.61</v>
      </c>
      <c r="K117" s="1">
        <v>70000</v>
      </c>
      <c r="L117" s="36" t="s">
        <v>53</v>
      </c>
      <c r="M117" s="17"/>
      <c r="T117" s="40">
        <v>9.65</v>
      </c>
      <c r="U117" s="40">
        <v>90.3</v>
      </c>
      <c r="V117" s="40">
        <v>6.4</v>
      </c>
      <c r="W117" s="40">
        <v>18</v>
      </c>
    </row>
    <row r="118" spans="1:23" ht="12.75">
      <c r="A118" s="13">
        <f t="shared" si="8"/>
        <v>116</v>
      </c>
      <c r="B118" s="26" t="s">
        <v>95</v>
      </c>
      <c r="C118" s="1">
        <v>30</v>
      </c>
      <c r="D118" s="1">
        <v>100</v>
      </c>
      <c r="E118" s="41">
        <v>88.8</v>
      </c>
      <c r="F118" s="41">
        <v>9.2</v>
      </c>
      <c r="G118" s="41">
        <v>17.8</v>
      </c>
      <c r="H118" s="41">
        <v>6</v>
      </c>
      <c r="I118" s="40">
        <v>9.73</v>
      </c>
      <c r="J118" s="40">
        <v>2.63</v>
      </c>
      <c r="K118" s="1">
        <v>70000</v>
      </c>
      <c r="L118" s="36" t="s">
        <v>53</v>
      </c>
      <c r="M118" s="17"/>
      <c r="T118" s="40">
        <v>9.2</v>
      </c>
      <c r="U118" s="40">
        <v>88.8</v>
      </c>
      <c r="V118" s="40">
        <v>6</v>
      </c>
      <c r="W118" s="40">
        <v>17.8</v>
      </c>
    </row>
    <row r="119" spans="1:11" ht="12.75">
      <c r="A119" s="13">
        <f t="shared" si="8"/>
        <v>117</v>
      </c>
      <c r="B119" s="26" t="s">
        <v>44</v>
      </c>
      <c r="C119" s="1">
        <v>21</v>
      </c>
      <c r="D119" s="1">
        <v>36</v>
      </c>
      <c r="E119" s="40">
        <v>1.16</v>
      </c>
      <c r="F119" s="40">
        <v>5.88</v>
      </c>
      <c r="G119" s="40">
        <v>1.08</v>
      </c>
      <c r="H119" s="40">
        <v>2.94</v>
      </c>
      <c r="I119" s="40">
        <v>5.1</v>
      </c>
      <c r="J119" s="40">
        <v>1.7</v>
      </c>
      <c r="K119" s="1">
        <v>70000</v>
      </c>
    </row>
    <row r="120" spans="1:11" ht="12.75">
      <c r="A120" s="13">
        <f t="shared" si="8"/>
        <v>118</v>
      </c>
      <c r="B120" s="26" t="s">
        <v>45</v>
      </c>
      <c r="C120" s="1">
        <v>30</v>
      </c>
      <c r="D120" s="1">
        <v>82</v>
      </c>
      <c r="E120" s="40">
        <v>9.45</v>
      </c>
      <c r="F120" s="40">
        <v>75.92</v>
      </c>
      <c r="G120" s="40">
        <v>7.02</v>
      </c>
      <c r="H120" s="40">
        <v>19.53</v>
      </c>
      <c r="I120" s="40">
        <v>12.9</v>
      </c>
      <c r="J120" s="40">
        <v>3.5</v>
      </c>
      <c r="K120" s="1">
        <v>70000</v>
      </c>
    </row>
    <row r="121" spans="1:11" ht="12.75">
      <c r="A121" s="13">
        <f t="shared" si="8"/>
        <v>119</v>
      </c>
      <c r="B121" s="26" t="s">
        <v>46</v>
      </c>
      <c r="C121" s="1">
        <v>45</v>
      </c>
      <c r="D121" s="1">
        <v>86</v>
      </c>
      <c r="E121" s="40">
        <v>31.85</v>
      </c>
      <c r="F121" s="40">
        <v>107.93</v>
      </c>
      <c r="G121" s="40">
        <v>23.95</v>
      </c>
      <c r="H121" s="40">
        <v>35.98</v>
      </c>
      <c r="I121" s="40">
        <v>16.6</v>
      </c>
      <c r="J121" s="40">
        <v>4.5</v>
      </c>
      <c r="K121" s="1">
        <v>70000</v>
      </c>
    </row>
    <row r="122" spans="1:11" ht="12.75">
      <c r="A122" s="13">
        <f t="shared" si="8"/>
        <v>120</v>
      </c>
      <c r="B122" s="26" t="s">
        <v>47</v>
      </c>
      <c r="C122" s="1">
        <v>26</v>
      </c>
      <c r="D122" s="1">
        <v>90</v>
      </c>
      <c r="E122" s="40">
        <v>4.59</v>
      </c>
      <c r="F122" s="40">
        <v>68.07</v>
      </c>
      <c r="G122" s="40">
        <v>3.65</v>
      </c>
      <c r="H122" s="40">
        <v>15.13</v>
      </c>
      <c r="I122" s="40">
        <v>8</v>
      </c>
      <c r="J122" s="40">
        <v>2.2</v>
      </c>
      <c r="K122" s="1">
        <v>70000</v>
      </c>
    </row>
    <row r="123" spans="1:11" ht="12.75">
      <c r="A123" s="13">
        <f t="shared" si="8"/>
        <v>121</v>
      </c>
      <c r="B123" s="26" t="s">
        <v>48</v>
      </c>
      <c r="C123" s="1">
        <v>45</v>
      </c>
      <c r="D123" s="1">
        <v>45</v>
      </c>
      <c r="E123" s="40">
        <v>12.5</v>
      </c>
      <c r="F123" s="40">
        <v>10.7</v>
      </c>
      <c r="G123" s="40">
        <v>4.5</v>
      </c>
      <c r="H123" s="40">
        <v>4.5</v>
      </c>
      <c r="I123" s="40">
        <v>6.4</v>
      </c>
      <c r="J123" s="40">
        <v>1.7</v>
      </c>
      <c r="K123" s="1">
        <v>70000</v>
      </c>
    </row>
    <row r="124" spans="1:11" ht="12.75">
      <c r="A124" s="13">
        <f t="shared" si="8"/>
        <v>122</v>
      </c>
      <c r="B124" s="26" t="s">
        <v>49</v>
      </c>
      <c r="C124" s="1">
        <v>40.3</v>
      </c>
      <c r="D124" s="1">
        <v>94</v>
      </c>
      <c r="E124" s="40">
        <v>147.03</v>
      </c>
      <c r="F124" s="40">
        <v>786.19</v>
      </c>
      <c r="I124" s="40">
        <v>11.78</v>
      </c>
      <c r="K124" s="1">
        <v>70000</v>
      </c>
    </row>
    <row r="125" spans="1:11" ht="12.75">
      <c r="A125" s="13">
        <f t="shared" si="8"/>
        <v>123</v>
      </c>
      <c r="B125" s="26" t="s">
        <v>50</v>
      </c>
      <c r="C125" s="1">
        <v>54.3</v>
      </c>
      <c r="D125" s="1">
        <v>109</v>
      </c>
      <c r="E125" s="40">
        <v>369.44</v>
      </c>
      <c r="F125" s="40">
        <v>1546.48</v>
      </c>
      <c r="I125" s="40">
        <v>14.83</v>
      </c>
      <c r="K125" s="1">
        <v>70000</v>
      </c>
    </row>
    <row r="126" spans="1:11" ht="12.75">
      <c r="A126" s="13">
        <f t="shared" si="8"/>
        <v>124</v>
      </c>
      <c r="B126" s="26" t="s">
        <v>51</v>
      </c>
      <c r="C126" s="1">
        <v>54.3</v>
      </c>
      <c r="D126" s="1">
        <v>124</v>
      </c>
      <c r="E126" s="40">
        <v>382.71</v>
      </c>
      <c r="F126" s="40">
        <v>2296.15</v>
      </c>
      <c r="I126" s="40">
        <v>15.9</v>
      </c>
      <c r="K126" s="1">
        <v>70000</v>
      </c>
    </row>
    <row r="127" spans="1:11" ht="12.75">
      <c r="A127" s="13">
        <f t="shared" si="8"/>
        <v>125</v>
      </c>
      <c r="B127" s="26" t="s">
        <v>52</v>
      </c>
      <c r="C127" s="1">
        <v>54.3</v>
      </c>
      <c r="D127" s="1">
        <v>154</v>
      </c>
      <c r="E127" s="40">
        <v>404.66</v>
      </c>
      <c r="F127" s="40">
        <v>4344.24</v>
      </c>
      <c r="I127" s="40">
        <v>18.04</v>
      </c>
      <c r="K127" s="1">
        <v>70000</v>
      </c>
    </row>
    <row r="128" spans="1:11" ht="12.75">
      <c r="A128" s="13">
        <f t="shared" si="8"/>
        <v>126</v>
      </c>
      <c r="B128" s="24" t="s">
        <v>177</v>
      </c>
      <c r="C128" s="1">
        <v>28</v>
      </c>
      <c r="D128" s="1">
        <v>28</v>
      </c>
      <c r="E128" s="40">
        <v>1.33</v>
      </c>
      <c r="F128" s="40">
        <v>1.33</v>
      </c>
      <c r="G128" s="40">
        <v>0.95</v>
      </c>
      <c r="H128" s="40">
        <v>0.95</v>
      </c>
      <c r="I128" s="40">
        <v>1.8</v>
      </c>
      <c r="J128" s="40">
        <v>0.48</v>
      </c>
      <c r="K128" s="1">
        <v>70000</v>
      </c>
    </row>
    <row r="129" spans="1:11" ht="12.75">
      <c r="A129" s="13">
        <f t="shared" si="8"/>
        <v>127</v>
      </c>
      <c r="B129" s="24" t="s">
        <v>178</v>
      </c>
      <c r="C129" s="1">
        <v>28</v>
      </c>
      <c r="D129" s="1">
        <v>28</v>
      </c>
      <c r="E129" s="40">
        <v>1.17</v>
      </c>
      <c r="F129" s="40">
        <v>1.97</v>
      </c>
      <c r="G129" s="40">
        <v>0.84</v>
      </c>
      <c r="H129" s="40">
        <v>0.84</v>
      </c>
      <c r="I129" s="40">
        <v>2.63</v>
      </c>
      <c r="J129" s="40">
        <v>0.71</v>
      </c>
      <c r="K129" s="1">
        <v>70000</v>
      </c>
    </row>
    <row r="130" spans="1:11" ht="12.75">
      <c r="A130" s="13">
        <f t="shared" si="8"/>
        <v>128</v>
      </c>
      <c r="B130" s="24" t="s">
        <v>179</v>
      </c>
      <c r="C130" s="1">
        <v>28</v>
      </c>
      <c r="D130" s="1">
        <v>28</v>
      </c>
      <c r="E130" s="40">
        <v>1.53</v>
      </c>
      <c r="F130" s="40">
        <v>1.53</v>
      </c>
      <c r="G130" s="40">
        <v>1.1</v>
      </c>
      <c r="H130" s="40">
        <v>1.1</v>
      </c>
      <c r="I130" s="40">
        <v>2.35</v>
      </c>
      <c r="J130" s="40">
        <v>0.68</v>
      </c>
      <c r="K130" s="1">
        <v>70000</v>
      </c>
    </row>
    <row r="131" spans="1:11" ht="12.75">
      <c r="A131" s="13">
        <f t="shared" si="8"/>
        <v>129</v>
      </c>
      <c r="B131" s="24" t="s">
        <v>180</v>
      </c>
      <c r="C131" s="1">
        <v>28</v>
      </c>
      <c r="D131" s="1">
        <v>83</v>
      </c>
      <c r="E131" s="40">
        <v>3.23</v>
      </c>
      <c r="F131" s="40">
        <v>88.34</v>
      </c>
      <c r="G131" s="40">
        <v>2.31</v>
      </c>
      <c r="H131" s="40">
        <v>32.12</v>
      </c>
      <c r="I131" s="40">
        <v>5.94</v>
      </c>
      <c r="J131" s="40">
        <v>1.6</v>
      </c>
      <c r="K131" s="1">
        <v>70000</v>
      </c>
    </row>
  </sheetData>
  <sheetProtection/>
  <printOptions/>
  <pageMargins left="0.75" right="0.75" top="0.5" bottom="0.5" header="0.5" footer="0.5"/>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Bosch Group</dc:creator>
  <cp:keywords/>
  <dc:description/>
  <cp:lastModifiedBy>info@efellemedia.com</cp:lastModifiedBy>
  <cp:lastPrinted>2009-12-18T01:39:35Z</cp:lastPrinted>
  <dcterms:created xsi:type="dcterms:W3CDTF">1998-06-02T17:43:39Z</dcterms:created>
  <dcterms:modified xsi:type="dcterms:W3CDTF">2015-05-08T22:21:37Z</dcterms:modified>
  <cp:category/>
  <cp:version/>
  <cp:contentType/>
  <cp:contentStatus/>
</cp:coreProperties>
</file>